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geo-dok-hd\ablage62\Abteilung5\Produkte\BRW_Bodenrichtwerte\BRW-2022\"/>
    </mc:Choice>
  </mc:AlternateContent>
  <bookViews>
    <workbookView xWindow="0" yWindow="0" windowWidth="28800" windowHeight="10650" activeTab="3"/>
  </bookViews>
  <sheets>
    <sheet name="6-2-3-Solitäres Wohnen" sheetId="2" r:id="rId1"/>
    <sheet name="6-2-4-mehrere Nutzungen" sheetId="1" r:id="rId2"/>
    <sheet name="6-2-5-eine Nutzung" sheetId="5" r:id="rId3"/>
    <sheet name="6-3-Gehöfte" sheetId="4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4" i="2" l="1"/>
  <c r="C26" i="2" s="1"/>
  <c r="D24" i="2"/>
  <c r="D26" i="2" s="1"/>
  <c r="C25" i="2"/>
  <c r="F26" i="2" l="1"/>
  <c r="F24" i="2"/>
  <c r="D25" i="2"/>
  <c r="F25" i="2" s="1"/>
  <c r="E13" i="1" l="1"/>
  <c r="E23" i="5" l="1"/>
  <c r="E22" i="5"/>
  <c r="E21" i="5"/>
  <c r="E27" i="5" l="1"/>
  <c r="E25" i="5"/>
  <c r="E24" i="4"/>
  <c r="E16" i="4"/>
  <c r="E27" i="1"/>
  <c r="E19" i="1"/>
  <c r="E16" i="1"/>
  <c r="E26" i="4" l="1"/>
  <c r="E28" i="4" l="1"/>
  <c r="C37" i="4" s="1"/>
  <c r="E37" i="4" s="1"/>
  <c r="F24" i="4"/>
  <c r="K26" i="4" s="1"/>
  <c r="C36" i="4" s="1"/>
  <c r="E36" i="4" s="1"/>
  <c r="F16" i="4"/>
  <c r="K25" i="4" s="1"/>
  <c r="C35" i="4" l="1"/>
  <c r="E35" i="4" s="1"/>
  <c r="E41" i="4" s="1"/>
  <c r="F28" i="2"/>
  <c r="F30" i="2" s="1"/>
  <c r="E39" i="4" l="1"/>
  <c r="E29" i="1"/>
  <c r="F13" i="1" l="1"/>
  <c r="K16" i="1" s="1"/>
  <c r="F19" i="1"/>
  <c r="K18" i="1" s="1"/>
  <c r="C40" i="1" s="1"/>
  <c r="F16" i="1"/>
  <c r="K17" i="1" s="1"/>
  <c r="E31" i="1"/>
  <c r="F27" i="1"/>
  <c r="K19" i="1" s="1"/>
  <c r="C41" i="1" s="1"/>
  <c r="E41" i="1" s="1"/>
  <c r="C42" i="1" l="1"/>
  <c r="E42" i="1" s="1"/>
  <c r="C39" i="1"/>
  <c r="E39" i="1" s="1"/>
  <c r="F39" i="1" s="1"/>
  <c r="E40" i="1"/>
  <c r="F40" i="1" s="1"/>
  <c r="C38" i="1"/>
  <c r="J38" i="1" l="1"/>
  <c r="C45" i="1"/>
  <c r="E38" i="1"/>
  <c r="J39" i="1" s="1"/>
  <c r="K40" i="1" l="1"/>
  <c r="E44" i="1"/>
  <c r="F38" i="1"/>
</calcChain>
</file>

<file path=xl/sharedStrings.xml><?xml version="1.0" encoding="utf-8"?>
<sst xmlns="http://schemas.openxmlformats.org/spreadsheetml/2006/main" count="208" uniqueCount="108">
  <si>
    <r>
      <t xml:space="preserve">Außenbereich </t>
    </r>
    <r>
      <rPr>
        <b/>
        <sz val="10"/>
        <color theme="1"/>
        <rFont val="Noto Sans"/>
        <family val="2"/>
      </rPr>
      <t>- grundsteuerpflichtige Grundstücke</t>
    </r>
  </si>
  <si>
    <t>6.2</t>
  </si>
  <si>
    <t>Gastronomie/Hotel</t>
  </si>
  <si>
    <t>Wohnen</t>
  </si>
  <si>
    <t>sonstiges Gewerbe</t>
  </si>
  <si>
    <r>
      <t>Ermittlung der fiktiven Grundstücks</t>
    </r>
    <r>
      <rPr>
        <b/>
        <u/>
        <sz val="10"/>
        <color theme="1"/>
        <rFont val="Noto Sans"/>
        <family val="2"/>
      </rPr>
      <t>teil</t>
    </r>
    <r>
      <rPr>
        <b/>
        <sz val="10"/>
        <color theme="1"/>
        <rFont val="Noto Sans"/>
        <family val="2"/>
      </rPr>
      <t>flächen je Nutzungsart</t>
    </r>
  </si>
  <si>
    <t>6.2.4</t>
  </si>
  <si>
    <t>Gebäudegrundflächen</t>
  </si>
  <si>
    <t>Wohngebäude</t>
  </si>
  <si>
    <t>Teilflächen</t>
  </si>
  <si>
    <t>Gesamtgrundstücksfläche</t>
  </si>
  <si>
    <t>Summe Teilflächen</t>
  </si>
  <si>
    <t>Restfläche Landwirtschaft</t>
  </si>
  <si>
    <t>landwirtsch. Betriebsgelände</t>
  </si>
  <si>
    <t>Bodenwertermittlung</t>
  </si>
  <si>
    <t>Bodenrichtwert</t>
  </si>
  <si>
    <t>Betriebsgelände</t>
  </si>
  <si>
    <t>GP</t>
  </si>
  <si>
    <t>Bodenwert gesamt</t>
  </si>
  <si>
    <t>Teilflächenberechnung</t>
  </si>
  <si>
    <t>landwirtsch. Betriebsgebäude</t>
  </si>
  <si>
    <t>Vervielfältiger Teilflächen TF = 3</t>
  </si>
  <si>
    <t>6.2.5</t>
  </si>
  <si>
    <t>6.2.3</t>
  </si>
  <si>
    <t>Solitäres Wohnen</t>
  </si>
  <si>
    <t xml:space="preserve">Restfläche </t>
  </si>
  <si>
    <t>Landwirtschaftliche Betriebsgebäude sind unter anderem:</t>
  </si>
  <si>
    <t xml:space="preserve">Reithallen, Tierställe, Melkhäuser, Milchlager, Mehrzweckhallen, </t>
  </si>
  <si>
    <t>Garagen für landwirtschaftliche Maschinen und Fahrzeuge.</t>
  </si>
  <si>
    <t>6.3</t>
  </si>
  <si>
    <t>Landwirtschaftliche Gehöfte (Hofstellen)</t>
  </si>
  <si>
    <t>6.3.1</t>
  </si>
  <si>
    <t>Hinweise</t>
  </si>
  <si>
    <t>€/m²</t>
  </si>
  <si>
    <t>m²</t>
  </si>
  <si>
    <r>
      <t>Über</t>
    </r>
    <r>
      <rPr>
        <sz val="10"/>
        <color theme="1"/>
        <rFont val="Noto Sans"/>
        <family val="2"/>
      </rPr>
      <t>schreitet die Summe der fiktiven Grundstücks</t>
    </r>
    <r>
      <rPr>
        <u/>
        <sz val="10"/>
        <color theme="1"/>
        <rFont val="Noto Sans"/>
        <family val="2"/>
      </rPr>
      <t>teil</t>
    </r>
    <r>
      <rPr>
        <sz val="10"/>
        <color theme="1"/>
        <rFont val="Noto Sans"/>
        <family val="2"/>
      </rPr>
      <t xml:space="preserve">flächen </t>
    </r>
  </si>
  <si>
    <t xml:space="preserve">die tatsächliche Grundstücksgesamtfläche, so ist die tatsächliche </t>
  </si>
  <si>
    <t xml:space="preserve">Grundstücksgesamtfläche im Verhältnis der fiktiven Teilflächen </t>
  </si>
  <si>
    <t>zueinander zu unterteilen.</t>
  </si>
  <si>
    <r>
      <t>Unter</t>
    </r>
    <r>
      <rPr>
        <sz val="10"/>
        <color theme="1"/>
        <rFont val="Noto Sans"/>
        <family val="2"/>
      </rPr>
      <t>schreitet die Summe der fiktiven Grundstücks</t>
    </r>
    <r>
      <rPr>
        <u/>
        <sz val="10"/>
        <color theme="1"/>
        <rFont val="Noto Sans"/>
        <family val="2"/>
      </rPr>
      <t>teil</t>
    </r>
    <r>
      <rPr>
        <sz val="10"/>
        <color theme="1"/>
        <rFont val="Noto Sans"/>
        <family val="2"/>
      </rPr>
      <t xml:space="preserve">flächen </t>
    </r>
  </si>
  <si>
    <t xml:space="preserve">die tatsächliche Grundstücksgesamtfläche, so ist die verbleibende </t>
  </si>
  <si>
    <t xml:space="preserve">Fläche mit dem Bodenrichtwert der land- oder forstwirtschaftlichen </t>
  </si>
  <si>
    <t>Fläche zu berechnen.</t>
  </si>
  <si>
    <t xml:space="preserve">Umfasst die Bebauung des landwirtschaftlichen Gehöfts mehrere </t>
  </si>
  <si>
    <t>Flurstücke, sind diese als wirtschaftliche Einheit zu bewerten.</t>
  </si>
  <si>
    <r>
      <t xml:space="preserve">Bei </t>
    </r>
    <r>
      <rPr>
        <u/>
        <sz val="10"/>
        <color theme="1"/>
        <rFont val="Noto Sans"/>
        <family val="2"/>
      </rPr>
      <t>Mischnutzungen eines Gebäudes</t>
    </r>
    <r>
      <rPr>
        <sz val="10"/>
        <color theme="1"/>
        <rFont val="Noto Sans"/>
        <family val="2"/>
      </rPr>
      <t xml:space="preserve"> ist die Gebäudegrundfläche im </t>
    </r>
  </si>
  <si>
    <t>Verhältnis der Flächenanteile der einzelnen Nutzungsarten aufzuteilen.</t>
  </si>
  <si>
    <t>Diese Berechnung stellt keine Verkehrswertermittlung,</t>
  </si>
  <si>
    <t>Na</t>
  </si>
  <si>
    <t xml:space="preserve">Grundstücksflächen bis 700 m² sind als Bauland Wohnen zu berechnen. </t>
  </si>
  <si>
    <t xml:space="preserve">Weitere nicht bebaubare Flächen von bis zu 700 m² sind als Garten am Haus </t>
  </si>
  <si>
    <t xml:space="preserve">und darüber hinaus gehende Flächen nach dem Bodenrichtwert der land- </t>
  </si>
  <si>
    <t xml:space="preserve">oder forstwirtschaftlichen Fläche zu werten. </t>
  </si>
  <si>
    <t>in m²</t>
  </si>
  <si>
    <r>
      <t>Ermittlung der fiktiven Grundstücks</t>
    </r>
    <r>
      <rPr>
        <b/>
        <u/>
        <sz val="10"/>
        <color theme="1"/>
        <rFont val="Noto Sans"/>
        <family val="2"/>
      </rPr>
      <t>teil</t>
    </r>
    <r>
      <rPr>
        <b/>
        <sz val="10"/>
        <color theme="1"/>
        <rFont val="Noto Sans"/>
        <family val="2"/>
      </rPr>
      <t xml:space="preserve">flächen je Nutzungsart </t>
    </r>
    <r>
      <rPr>
        <b/>
        <u/>
        <sz val="10"/>
        <color theme="1"/>
        <rFont val="Noto Sans"/>
        <family val="2"/>
      </rPr>
      <t>bei mehreren Nutzungsarten</t>
    </r>
  </si>
  <si>
    <t>Teilflächen in m²</t>
  </si>
  <si>
    <t>Bodenwert in €</t>
  </si>
  <si>
    <r>
      <t xml:space="preserve">Sind </t>
    </r>
    <r>
      <rPr>
        <u/>
        <sz val="10"/>
        <color theme="1"/>
        <rFont val="Noto Sans"/>
        <family val="2"/>
      </rPr>
      <t>mehrere grundsteuerpflichtige Nutzungsarten</t>
    </r>
    <r>
      <rPr>
        <sz val="10"/>
        <color theme="1"/>
        <rFont val="Noto Sans"/>
        <family val="2"/>
      </rPr>
      <t xml:space="preserve"> auf einem Grundstück </t>
    </r>
  </si>
  <si>
    <t>vorhanden, sind fiktive Grundstücksteilflächen je Nutzungsart zu ermitteln.</t>
  </si>
  <si>
    <t xml:space="preserve">Ist die Bebauung auf mehreren Flurstücken verteilt, ist dies </t>
  </si>
  <si>
    <t>als wirtschaftliche Einheit zu bewerten.</t>
  </si>
  <si>
    <t xml:space="preserve">Nicht anzuwenden bei Gehöften ausserhalb von Dorfgebieten </t>
  </si>
  <si>
    <t>und solitärem Wohnen</t>
  </si>
  <si>
    <t>Grenzhof, Kurpfalzhof, Pleikartsförsterhof, Kohlhof</t>
  </si>
  <si>
    <t>Dorfgebiete und Ansiedlungen:</t>
  </si>
  <si>
    <t>Feld zum Eintragen</t>
  </si>
  <si>
    <t>selbstständiges Rechenfeld</t>
  </si>
  <si>
    <t>Bodenwert für Grundsteuer B</t>
  </si>
  <si>
    <t>Bodenwert gesamt je m²</t>
  </si>
  <si>
    <t xml:space="preserve">bzw. keinen Marktwert dar. Sie dient lediglich als Hilfestellung </t>
  </si>
  <si>
    <t xml:space="preserve"> für die Grundsteuer B und zur groben Wertorientierung.</t>
  </si>
  <si>
    <t>zur Ermittlung des grundsteuerrelevanten Bodenwertes</t>
  </si>
  <si>
    <t>je m²</t>
  </si>
  <si>
    <t>Untergeordnete Bebauung</t>
  </si>
  <si>
    <t>Gewerbe (sonstiges)</t>
  </si>
  <si>
    <t>1) Gewerbefläche mit geringer baulichen Ausprägung (Hochbau)</t>
  </si>
  <si>
    <t>Fläche</t>
  </si>
  <si>
    <t xml:space="preserve">Bodenwert </t>
  </si>
  <si>
    <t xml:space="preserve">selbstständiges Rechenfeld </t>
  </si>
  <si>
    <t>Berechnung im Feld "Erläuterungen" bei Elster einstellen, bzw. erläutern.</t>
  </si>
  <si>
    <t>Ausschließliche Wohnnutzung eines Grundstücks im Außenbereich, ohne</t>
  </si>
  <si>
    <t>dass die Wohnnutzung im Zusammenhang mit einem land-, forstwirtschaft-</t>
  </si>
  <si>
    <t>lichen oder sonstigen Gewerbebetrieb in unmittelbarem Bezug steht.</t>
  </si>
  <si>
    <r>
      <t xml:space="preserve">Nur eine </t>
    </r>
    <r>
      <rPr>
        <b/>
        <u/>
        <sz val="10"/>
        <color theme="1"/>
        <rFont val="Noto Sans"/>
        <family val="2"/>
      </rPr>
      <t>Nutzungsart</t>
    </r>
  </si>
  <si>
    <t>Diese Berechnung stellt keine Verkehrswertermittlung, bzw. keinen</t>
  </si>
  <si>
    <t>Marktwert dar. Sie dient lediglich als Hilfestellung zur Ermittlung</t>
  </si>
  <si>
    <t>des grundsteuerrelevanten Bodenwertes für die Grundsteuer B</t>
  </si>
  <si>
    <t>und zur groben Wertorientierung.</t>
  </si>
  <si>
    <t>6.3.2</t>
  </si>
  <si>
    <t>Ø je m²</t>
  </si>
  <si>
    <t>Die abschließende Bewertung erfolgt durch das Finanzamt.</t>
  </si>
  <si>
    <t>Bodenrichtwert (BRW)</t>
  </si>
  <si>
    <t>(Fläche x GP X BRW)</t>
  </si>
  <si>
    <t>Summe Teilflächen größer als Gesamtgrundstücksfläche</t>
  </si>
  <si>
    <t>Neuberechnung der anteiligen Teilflächen</t>
  </si>
  <si>
    <t>Gesamtfläche</t>
  </si>
  <si>
    <t>Summe</t>
  </si>
  <si>
    <t>rd.</t>
  </si>
  <si>
    <t>(Fläche x Na x BRW)</t>
  </si>
  <si>
    <r>
      <t xml:space="preserve">Bodenwert </t>
    </r>
    <r>
      <rPr>
        <b/>
        <sz val="10"/>
        <color rgb="FFC00000"/>
        <rFont val="Noto Sans"/>
        <family val="2"/>
      </rPr>
      <t>Wohnen</t>
    </r>
    <r>
      <rPr>
        <b/>
        <sz val="10"/>
        <color theme="1"/>
        <rFont val="Noto Sans"/>
        <family val="2"/>
      </rPr>
      <t xml:space="preserve"> je m²</t>
    </r>
  </si>
  <si>
    <t>(Fläche x GP x BRW)</t>
  </si>
  <si>
    <t>Teilflächen in €</t>
  </si>
  <si>
    <t xml:space="preserve"> auf einem Flurstück, sind maximal 1.400 m² Grundstücksfläche mit 100 % des betreffenden</t>
  </si>
  <si>
    <t xml:space="preserve"> Bodenrichtwertes zu werten.</t>
  </si>
  <si>
    <t>Garten am Haus (max. 700 m²)</t>
  </si>
  <si>
    <t xml:space="preserve">Anzahl der eigenständig nutzbaren Wohnhäuser  </t>
  </si>
  <si>
    <r>
      <t xml:space="preserve">Liegen zwei eigenständig nutzbare </t>
    </r>
    <r>
      <rPr>
        <sz val="10"/>
        <color rgb="FFFF0000"/>
        <rFont val="Noto Sans"/>
        <family val="2"/>
      </rPr>
      <t xml:space="preserve">Ein-/Zweifamilienhäuser oder zwei Doppelhaushälften </t>
    </r>
    <r>
      <rPr>
        <sz val="10"/>
        <color rgb="FF00B050"/>
        <rFont val="Noto Sans"/>
        <family val="2"/>
      </rPr>
      <t>Wohnhäuser</t>
    </r>
  </si>
  <si>
    <t xml:space="preserve">Bauland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</si>
</sst>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0"/>
      <color theme="1"/>
      <name val="Noto Sans"/>
      <family val="2"/>
    </font>
    <font>
      <b/>
      <sz val="10"/>
      <color theme="1"/>
      <name val="Noto Sans"/>
      <family val="2"/>
    </font>
    <font>
      <b/>
      <sz val="10"/>
      <color rgb="FF000000"/>
      <name val="Noto Sans"/>
      <family val="2"/>
    </font>
    <font>
      <b/>
      <u/>
      <sz val="10"/>
      <color theme="1"/>
      <name val="Noto Sans"/>
      <family val="2"/>
    </font>
    <font>
      <sz val="10"/>
      <name val="Noto Sans"/>
      <family val="2"/>
    </font>
    <font>
      <b/>
      <sz val="10"/>
      <color rgb="FF0000FF"/>
      <name val="Noto Sans"/>
      <family val="2"/>
    </font>
    <font>
      <i/>
      <sz val="8"/>
      <color theme="1"/>
      <name val="Noto Sans"/>
      <family val="2"/>
    </font>
    <font>
      <b/>
      <sz val="10"/>
      <name val="Noto Sans"/>
      <family val="2"/>
    </font>
    <font>
      <b/>
      <sz val="10"/>
      <color rgb="FFC00000"/>
      <name val="Noto Sans"/>
      <family val="2"/>
    </font>
    <font>
      <u/>
      <sz val="10"/>
      <color theme="1"/>
      <name val="Noto Sans"/>
      <family val="2"/>
    </font>
    <font>
      <b/>
      <sz val="8"/>
      <color theme="1"/>
      <name val="Noto Sans"/>
      <family val="2"/>
    </font>
    <font>
      <sz val="10"/>
      <color rgb="FFFF0000"/>
      <name val="Noto Sans"/>
      <family val="2"/>
    </font>
    <font>
      <sz val="10"/>
      <color rgb="FF00B050"/>
      <name val="Noto Sans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 style="medium">
        <color rgb="FF0000FF"/>
      </left>
      <right style="medium">
        <color rgb="FF0000FF"/>
      </right>
      <top style="medium">
        <color rgb="FF0000FF"/>
      </top>
      <bottom style="medium">
        <color rgb="FF0000FF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1" fillId="0" borderId="0" xfId="0" applyFont="1"/>
    <xf numFmtId="49" fontId="0" fillId="0" borderId="0" xfId="0" applyNumberFormat="1"/>
    <xf numFmtId="49" fontId="1" fillId="0" borderId="0" xfId="0" applyNumberFormat="1" applyFont="1" applyAlignment="1">
      <alignment horizontal="left" vertical="center" indent="4"/>
    </xf>
    <xf numFmtId="49" fontId="2" fillId="0" borderId="0" xfId="0" applyNumberFormat="1" applyFont="1" applyAlignment="1">
      <alignment horizontal="center" vertical="center"/>
    </xf>
    <xf numFmtId="0" fontId="0" fillId="2" borderId="0" xfId="0" applyFill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9" fontId="6" fillId="0" borderId="0" xfId="0" applyNumberFormat="1" applyFont="1" applyAlignment="1">
      <alignment horizontal="left"/>
    </xf>
    <xf numFmtId="0" fontId="0" fillId="0" borderId="1" xfId="0" applyBorder="1"/>
    <xf numFmtId="3" fontId="5" fillId="3" borderId="1" xfId="0" applyNumberFormat="1" applyFont="1" applyFill="1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0" fillId="0" borderId="4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7" fillId="0" borderId="0" xfId="0" applyFont="1" applyAlignment="1">
      <alignment horizontal="center"/>
    </xf>
    <xf numFmtId="0" fontId="4" fillId="0" borderId="0" xfId="0" applyFont="1"/>
    <xf numFmtId="3" fontId="4" fillId="0" borderId="0" xfId="0" applyNumberFormat="1" applyFont="1" applyAlignment="1">
      <alignment horizontal="center"/>
    </xf>
    <xf numFmtId="0" fontId="1" fillId="2" borderId="0" xfId="0" applyFont="1" applyFill="1"/>
    <xf numFmtId="0" fontId="0" fillId="2" borderId="0" xfId="0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left"/>
    </xf>
    <xf numFmtId="3" fontId="7" fillId="0" borderId="1" xfId="0" applyNumberFormat="1" applyFont="1" applyFill="1" applyBorder="1" applyAlignment="1">
      <alignment horizontal="center"/>
    </xf>
    <xf numFmtId="0" fontId="0" fillId="4" borderId="1" xfId="0" applyFill="1" applyBorder="1"/>
    <xf numFmtId="0" fontId="0" fillId="0" borderId="1" xfId="0" applyBorder="1" applyAlignment="1">
      <alignment horizontal="center"/>
    </xf>
    <xf numFmtId="3" fontId="7" fillId="4" borderId="1" xfId="0" applyNumberFormat="1" applyFont="1" applyFill="1" applyBorder="1" applyAlignment="1" applyProtection="1">
      <alignment horizontal="center"/>
      <protection locked="0"/>
    </xf>
    <xf numFmtId="0" fontId="7" fillId="4" borderId="1" xfId="0" applyFont="1" applyFill="1" applyBorder="1" applyAlignment="1" applyProtection="1">
      <alignment horizontal="center"/>
      <protection locked="0"/>
    </xf>
    <xf numFmtId="49" fontId="1" fillId="0" borderId="0" xfId="0" applyNumberFormat="1" applyFont="1" applyAlignment="1">
      <alignment horizontal="right"/>
    </xf>
    <xf numFmtId="0" fontId="7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5" xfId="0" applyFont="1" applyFill="1" applyBorder="1"/>
    <xf numFmtId="0" fontId="1" fillId="2" borderId="6" xfId="0" applyFont="1" applyFill="1" applyBorder="1"/>
    <xf numFmtId="0" fontId="0" fillId="2" borderId="7" xfId="0" applyFill="1" applyBorder="1"/>
    <xf numFmtId="0" fontId="0" fillId="2" borderId="5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8" xfId="0" applyFill="1" applyBorder="1"/>
    <xf numFmtId="0" fontId="0" fillId="2" borderId="10" xfId="0" applyFill="1" applyBorder="1"/>
    <xf numFmtId="3" fontId="5" fillId="3" borderId="13" xfId="0" applyNumberFormat="1" applyFont="1" applyFill="1" applyBorder="1" applyAlignment="1">
      <alignment horizontal="center"/>
    </xf>
    <xf numFmtId="0" fontId="7" fillId="2" borderId="13" xfId="0" applyFont="1" applyFill="1" applyBorder="1" applyAlignment="1" applyProtection="1">
      <alignment horizont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2" borderId="14" xfId="0" applyFont="1" applyFill="1" applyBorder="1" applyAlignment="1">
      <alignment horizontal="left"/>
    </xf>
    <xf numFmtId="0" fontId="0" fillId="2" borderId="15" xfId="0" applyFont="1" applyFill="1" applyBorder="1" applyAlignment="1">
      <alignment horizontal="left"/>
    </xf>
    <xf numFmtId="0" fontId="0" fillId="2" borderId="13" xfId="0" applyFont="1" applyFill="1" applyBorder="1" applyAlignment="1">
      <alignment horizontal="left"/>
    </xf>
    <xf numFmtId="0" fontId="0" fillId="0" borderId="0" xfId="0" applyFont="1" applyAlignment="1">
      <alignment horizontal="left"/>
    </xf>
    <xf numFmtId="3" fontId="4" fillId="0" borderId="1" xfId="0" applyNumberFormat="1" applyFont="1" applyFill="1" applyBorder="1" applyAlignment="1">
      <alignment horizontal="center"/>
    </xf>
    <xf numFmtId="0" fontId="0" fillId="2" borderId="6" xfId="0" applyFill="1" applyBorder="1"/>
    <xf numFmtId="0" fontId="0" fillId="2" borderId="0" xfId="0" applyFill="1" applyBorder="1"/>
    <xf numFmtId="0" fontId="0" fillId="2" borderId="9" xfId="0" applyFill="1" applyBorder="1"/>
    <xf numFmtId="3" fontId="7" fillId="2" borderId="0" xfId="0" applyNumberFormat="1" applyFont="1" applyFill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0" fillId="0" borderId="11" xfId="0" applyFill="1" applyBorder="1"/>
    <xf numFmtId="0" fontId="1" fillId="5" borderId="5" xfId="0" applyFont="1" applyFill="1" applyBorder="1"/>
    <xf numFmtId="0" fontId="1" fillId="5" borderId="7" xfId="0" applyFont="1" applyFill="1" applyBorder="1"/>
    <xf numFmtId="0" fontId="1" fillId="5" borderId="11" xfId="0" applyFont="1" applyFill="1" applyBorder="1"/>
    <xf numFmtId="0" fontId="1" fillId="5" borderId="12" xfId="0" applyFont="1" applyFill="1" applyBorder="1"/>
    <xf numFmtId="0" fontId="1" fillId="5" borderId="8" xfId="0" applyFont="1" applyFill="1" applyBorder="1"/>
    <xf numFmtId="0" fontId="1" fillId="5" borderId="10" xfId="0" applyFont="1" applyFill="1" applyBorder="1"/>
    <xf numFmtId="0" fontId="1" fillId="5" borderId="9" xfId="0" applyFont="1" applyFill="1" applyBorder="1"/>
    <xf numFmtId="0" fontId="1" fillId="5" borderId="6" xfId="0" applyFont="1" applyFill="1" applyBorder="1"/>
    <xf numFmtId="0" fontId="1" fillId="5" borderId="14" xfId="0" applyFont="1" applyFill="1" applyBorder="1"/>
    <xf numFmtId="0" fontId="1" fillId="5" borderId="15" xfId="0" applyFont="1" applyFill="1" applyBorder="1"/>
    <xf numFmtId="0" fontId="1" fillId="5" borderId="13" xfId="0" applyFont="1" applyFill="1" applyBorder="1"/>
    <xf numFmtId="0" fontId="1" fillId="2" borderId="5" xfId="0" applyFont="1" applyFill="1" applyBorder="1" applyAlignment="1">
      <alignment horizontal="left"/>
    </xf>
    <xf numFmtId="0" fontId="1" fillId="2" borderId="6" xfId="0" applyFont="1" applyFill="1" applyBorder="1" applyAlignment="1">
      <alignment horizontal="left"/>
    </xf>
    <xf numFmtId="0" fontId="1" fillId="2" borderId="7" xfId="0" applyFont="1" applyFill="1" applyBorder="1" applyAlignment="1">
      <alignment horizontal="left"/>
    </xf>
    <xf numFmtId="0" fontId="1" fillId="2" borderId="8" xfId="0" applyFont="1" applyFill="1" applyBorder="1" applyAlignment="1">
      <alignment horizontal="left"/>
    </xf>
    <xf numFmtId="0" fontId="1" fillId="2" borderId="9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/>
    </xf>
    <xf numFmtId="3" fontId="8" fillId="3" borderId="16" xfId="0" applyNumberFormat="1" applyFont="1" applyFill="1" applyBorder="1" applyAlignment="1">
      <alignment horizontal="center"/>
    </xf>
    <xf numFmtId="0" fontId="1" fillId="5" borderId="0" xfId="0" applyFont="1" applyFill="1" applyBorder="1"/>
    <xf numFmtId="0" fontId="1" fillId="5" borderId="3" xfId="0" applyFont="1" applyFill="1" applyBorder="1" applyAlignment="1">
      <alignment horizontal="left"/>
    </xf>
    <xf numFmtId="0" fontId="1" fillId="5" borderId="4" xfId="0" applyFont="1" applyFill="1" applyBorder="1" applyAlignment="1">
      <alignment horizontal="left"/>
    </xf>
    <xf numFmtId="0" fontId="1" fillId="5" borderId="2" xfId="0" applyFont="1" applyFill="1" applyBorder="1" applyAlignment="1">
      <alignment horizontal="left"/>
    </xf>
    <xf numFmtId="0" fontId="1" fillId="5" borderId="1" xfId="0" applyFont="1" applyFill="1" applyBorder="1" applyAlignment="1">
      <alignment horizontal="left"/>
    </xf>
    <xf numFmtId="0" fontId="7" fillId="2" borderId="8" xfId="0" applyFont="1" applyFill="1" applyBorder="1" applyAlignment="1" applyProtection="1">
      <alignment horizontal="center"/>
    </xf>
    <xf numFmtId="0" fontId="1" fillId="2" borderId="1" xfId="0" applyFont="1" applyFill="1" applyBorder="1" applyAlignment="1">
      <alignment horizontal="left"/>
    </xf>
    <xf numFmtId="49" fontId="1" fillId="0" borderId="0" xfId="0" applyNumberFormat="1" applyFont="1" applyAlignment="1">
      <alignment horizontal="right" vertical="center"/>
    </xf>
    <xf numFmtId="3" fontId="5" fillId="3" borderId="0" xfId="0" applyNumberFormat="1" applyFont="1" applyFill="1" applyBorder="1" applyAlignment="1">
      <alignment horizontal="center"/>
    </xf>
    <xf numFmtId="0" fontId="1" fillId="5" borderId="17" xfId="0" applyFont="1" applyFill="1" applyBorder="1"/>
    <xf numFmtId="0" fontId="1" fillId="5" borderId="19" xfId="0" applyFont="1" applyFill="1" applyBorder="1"/>
    <xf numFmtId="0" fontId="1" fillId="5" borderId="18" xfId="0" applyFont="1" applyFill="1" applyBorder="1"/>
    <xf numFmtId="0" fontId="1" fillId="5" borderId="20" xfId="0" applyFont="1" applyFill="1" applyBorder="1"/>
    <xf numFmtId="0" fontId="0" fillId="5" borderId="18" xfId="0" applyFill="1" applyBorder="1"/>
    <xf numFmtId="3" fontId="5" fillId="3" borderId="21" xfId="0" applyNumberFormat="1" applyFont="1" applyFill="1" applyBorder="1" applyAlignment="1">
      <alignment horizontal="center"/>
    </xf>
    <xf numFmtId="0" fontId="1" fillId="5" borderId="1" xfId="0" applyFont="1" applyFill="1" applyBorder="1"/>
    <xf numFmtId="0" fontId="10" fillId="0" borderId="0" xfId="0" applyFont="1" applyAlignment="1">
      <alignment horizontal="center"/>
    </xf>
    <xf numFmtId="0" fontId="1" fillId="2" borderId="0" xfId="0" applyFont="1" applyFill="1" applyAlignment="1">
      <alignment horizontal="right"/>
    </xf>
    <xf numFmtId="0" fontId="10" fillId="2" borderId="0" xfId="0" applyFont="1" applyFill="1" applyAlignment="1">
      <alignment horizontal="center"/>
    </xf>
    <xf numFmtId="0" fontId="8" fillId="0" borderId="0" xfId="0" applyFont="1"/>
    <xf numFmtId="4" fontId="5" fillId="3" borderId="1" xfId="0" applyNumberFormat="1" applyFont="1" applyFill="1" applyBorder="1" applyAlignment="1">
      <alignment horizontal="center"/>
    </xf>
    <xf numFmtId="4" fontId="5" fillId="3" borderId="13" xfId="0" applyNumberFormat="1" applyFont="1" applyFill="1" applyBorder="1" applyAlignment="1">
      <alignment horizontal="center"/>
    </xf>
    <xf numFmtId="1" fontId="5" fillId="3" borderId="1" xfId="0" applyNumberFormat="1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0" xfId="0" applyFont="1" applyFill="1" applyAlignment="1">
      <alignment horizontal="right"/>
    </xf>
    <xf numFmtId="0" fontId="1" fillId="2" borderId="12" xfId="0" applyFont="1" applyFill="1" applyBorder="1" applyAlignment="1">
      <alignment horizontal="right"/>
    </xf>
    <xf numFmtId="0" fontId="1" fillId="0" borderId="0" xfId="0" applyFont="1" applyAlignment="1">
      <alignment horizontal="right"/>
    </xf>
    <xf numFmtId="0" fontId="1" fillId="0" borderId="12" xfId="0" applyFont="1" applyBorder="1" applyAlignment="1">
      <alignment horizontal="right"/>
    </xf>
    <xf numFmtId="0" fontId="1" fillId="5" borderId="3" xfId="0" applyFont="1" applyFill="1" applyBorder="1" applyAlignment="1">
      <alignment horizontal="left"/>
    </xf>
    <xf numFmtId="0" fontId="1" fillId="5" borderId="2" xfId="0" applyFont="1" applyFill="1" applyBorder="1" applyAlignment="1">
      <alignment horizontal="left"/>
    </xf>
    <xf numFmtId="0" fontId="7" fillId="6" borderId="1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/>
      <protection locked="0"/>
    </xf>
  </cellXfs>
  <cellStyles count="1">
    <cellStyle name="Standard" xfId="0" builtinId="0"/>
  </cellStyles>
  <dxfs count="32"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0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0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</dxfs>
  <tableStyles count="0" defaultTableStyle="TableStyleMedium2" defaultPivotStyle="PivotStyleLight16"/>
  <colors>
    <mruColors>
      <color rgb="FF0000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772583</xdr:colOff>
      <xdr:row>12</xdr:row>
      <xdr:rowOff>134206</xdr:rowOff>
    </xdr:from>
    <xdr:to>
      <xdr:col>6</xdr:col>
      <xdr:colOff>296334</xdr:colOff>
      <xdr:row>19</xdr:row>
      <xdr:rowOff>173603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898" t="65749" r="27480" b="14907"/>
        <a:stretch/>
      </xdr:blipFill>
      <xdr:spPr>
        <a:xfrm>
          <a:off x="772583" y="2441373"/>
          <a:ext cx="5630334" cy="1372897"/>
        </a:xfrm>
        <a:prstGeom prst="rect">
          <a:avLst/>
        </a:prstGeom>
      </xdr:spPr>
    </xdr:pic>
    <xdr:clientData/>
  </xdr:twoCellAnchor>
  <xdr:twoCellAnchor>
    <xdr:from>
      <xdr:col>4</xdr:col>
      <xdr:colOff>211667</xdr:colOff>
      <xdr:row>20</xdr:row>
      <xdr:rowOff>0</xdr:rowOff>
    </xdr:from>
    <xdr:to>
      <xdr:col>4</xdr:col>
      <xdr:colOff>222250</xdr:colOff>
      <xdr:row>22</xdr:row>
      <xdr:rowOff>2500</xdr:rowOff>
    </xdr:to>
    <xdr:cxnSp macro="">
      <xdr:nvCxnSpPr>
        <xdr:cNvPr id="3" name="Gerade Verbindung mit Pfeil 2"/>
        <xdr:cNvCxnSpPr/>
      </xdr:nvCxnSpPr>
      <xdr:spPr>
        <a:xfrm flipH="1">
          <a:off x="4413250" y="3831167"/>
          <a:ext cx="10583" cy="383500"/>
        </a:xfrm>
        <a:prstGeom prst="straightConnector1">
          <a:avLst/>
        </a:prstGeom>
        <a:ln w="28575">
          <a:headEnd type="triangle"/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317501</xdr:colOff>
      <xdr:row>29</xdr:row>
      <xdr:rowOff>116417</xdr:rowOff>
    </xdr:from>
    <xdr:to>
      <xdr:col>8</xdr:col>
      <xdr:colOff>135834</xdr:colOff>
      <xdr:row>29</xdr:row>
      <xdr:rowOff>116417</xdr:rowOff>
    </xdr:to>
    <xdr:cxnSp macro="">
      <xdr:nvCxnSpPr>
        <xdr:cNvPr id="5" name="Gerader Verbinder 4"/>
        <xdr:cNvCxnSpPr/>
      </xdr:nvCxnSpPr>
      <xdr:spPr>
        <a:xfrm>
          <a:off x="5789084" y="5291667"/>
          <a:ext cx="993083" cy="0"/>
        </a:xfrm>
        <a:prstGeom prst="line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197784</xdr:colOff>
      <xdr:row>34</xdr:row>
      <xdr:rowOff>80963</xdr:rowOff>
    </xdr:from>
    <xdr:to>
      <xdr:col>3</xdr:col>
      <xdr:colOff>197784</xdr:colOff>
      <xdr:row>35</xdr:row>
      <xdr:rowOff>178463</xdr:rowOff>
    </xdr:to>
    <xdr:cxnSp macro="">
      <xdr:nvCxnSpPr>
        <xdr:cNvPr id="3" name="Gerade Verbindung mit Pfeil 2"/>
        <xdr:cNvCxnSpPr/>
      </xdr:nvCxnSpPr>
      <xdr:spPr>
        <a:xfrm>
          <a:off x="3864909" y="6581776"/>
          <a:ext cx="0" cy="28800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190499</xdr:colOff>
      <xdr:row>34</xdr:row>
      <xdr:rowOff>95251</xdr:rowOff>
    </xdr:from>
    <xdr:to>
      <xdr:col>10</xdr:col>
      <xdr:colOff>591280</xdr:colOff>
      <xdr:row>34</xdr:row>
      <xdr:rowOff>95251</xdr:rowOff>
    </xdr:to>
    <xdr:cxnSp macro="">
      <xdr:nvCxnSpPr>
        <xdr:cNvPr id="4" name="Gerader Verbinder 3"/>
        <xdr:cNvCxnSpPr/>
      </xdr:nvCxnSpPr>
      <xdr:spPr>
        <a:xfrm>
          <a:off x="3857624" y="6596064"/>
          <a:ext cx="5913375" cy="0"/>
        </a:xfrm>
        <a:prstGeom prst="line">
          <a:avLst/>
        </a:prstGeom>
        <a:ln>
          <a:tailEnd type="non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166688</xdr:colOff>
      <xdr:row>11</xdr:row>
      <xdr:rowOff>119062</xdr:rowOff>
    </xdr:from>
    <xdr:to>
      <xdr:col>6</xdr:col>
      <xdr:colOff>178593</xdr:colOff>
      <xdr:row>28</xdr:row>
      <xdr:rowOff>120562</xdr:rowOff>
    </xdr:to>
    <xdr:cxnSp macro="">
      <xdr:nvCxnSpPr>
        <xdr:cNvPr id="8" name="Gerader Verbinder 7"/>
        <xdr:cNvCxnSpPr/>
      </xdr:nvCxnSpPr>
      <xdr:spPr>
        <a:xfrm flipV="1">
          <a:off x="5834063" y="2238375"/>
          <a:ext cx="11905" cy="3240000"/>
        </a:xfrm>
        <a:prstGeom prst="line">
          <a:avLst/>
        </a:prstGeom>
        <a:ln>
          <a:prstDash val="sysDash"/>
          <a:tailEnd type="non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180294</xdr:colOff>
      <xdr:row>11</xdr:row>
      <xdr:rowOff>125867</xdr:rowOff>
    </xdr:from>
    <xdr:to>
      <xdr:col>7</xdr:col>
      <xdr:colOff>8491</xdr:colOff>
      <xdr:row>11</xdr:row>
      <xdr:rowOff>125867</xdr:rowOff>
    </xdr:to>
    <xdr:cxnSp macro="">
      <xdr:nvCxnSpPr>
        <xdr:cNvPr id="10" name="Gerader Verbinder 9"/>
        <xdr:cNvCxnSpPr/>
      </xdr:nvCxnSpPr>
      <xdr:spPr>
        <a:xfrm>
          <a:off x="5677580" y="3173867"/>
          <a:ext cx="216000" cy="0"/>
        </a:xfrm>
        <a:prstGeom prst="line">
          <a:avLst/>
        </a:prstGeom>
        <a:ln>
          <a:prstDash val="sysDash"/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377599</xdr:colOff>
      <xdr:row>28</xdr:row>
      <xdr:rowOff>113958</xdr:rowOff>
    </xdr:from>
    <xdr:to>
      <xdr:col>6</xdr:col>
      <xdr:colOff>169795</xdr:colOff>
      <xdr:row>28</xdr:row>
      <xdr:rowOff>113958</xdr:rowOff>
    </xdr:to>
    <xdr:cxnSp macro="">
      <xdr:nvCxnSpPr>
        <xdr:cNvPr id="11" name="Gerader Verbinder 10"/>
        <xdr:cNvCxnSpPr/>
      </xdr:nvCxnSpPr>
      <xdr:spPr>
        <a:xfrm>
          <a:off x="5487081" y="5447958"/>
          <a:ext cx="180000" cy="0"/>
        </a:xfrm>
        <a:prstGeom prst="line">
          <a:avLst/>
        </a:prstGeom>
        <a:ln>
          <a:prstDash val="sysDash"/>
          <a:tailEnd type="non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583405</xdr:colOff>
      <xdr:row>31</xdr:row>
      <xdr:rowOff>154781</xdr:rowOff>
    </xdr:from>
    <xdr:to>
      <xdr:col>10</xdr:col>
      <xdr:colOff>666750</xdr:colOff>
      <xdr:row>34</xdr:row>
      <xdr:rowOff>90062</xdr:rowOff>
    </xdr:to>
    <xdr:cxnSp macro="">
      <xdr:nvCxnSpPr>
        <xdr:cNvPr id="12" name="Gerader Verbinder 11"/>
        <xdr:cNvCxnSpPr/>
      </xdr:nvCxnSpPr>
      <xdr:spPr>
        <a:xfrm flipV="1">
          <a:off x="9929811" y="6084094"/>
          <a:ext cx="83345" cy="506781"/>
        </a:xfrm>
        <a:prstGeom prst="line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392906</xdr:colOff>
      <xdr:row>39</xdr:row>
      <xdr:rowOff>119063</xdr:rowOff>
    </xdr:from>
    <xdr:to>
      <xdr:col>13</xdr:col>
      <xdr:colOff>119063</xdr:colOff>
      <xdr:row>39</xdr:row>
      <xdr:rowOff>119063</xdr:rowOff>
    </xdr:to>
    <xdr:cxnSp macro="">
      <xdr:nvCxnSpPr>
        <xdr:cNvPr id="13" name="Gerader Verbinder 12"/>
        <xdr:cNvCxnSpPr/>
      </xdr:nvCxnSpPr>
      <xdr:spPr>
        <a:xfrm>
          <a:off x="10798969" y="7608094"/>
          <a:ext cx="1381125" cy="0"/>
        </a:xfrm>
        <a:prstGeom prst="line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616</xdr:colOff>
      <xdr:row>24</xdr:row>
      <xdr:rowOff>47623</xdr:rowOff>
    </xdr:from>
    <xdr:to>
      <xdr:col>13</xdr:col>
      <xdr:colOff>8470</xdr:colOff>
      <xdr:row>31</xdr:row>
      <xdr:rowOff>95249</xdr:rowOff>
    </xdr:to>
    <xdr:pic>
      <xdr:nvPicPr>
        <xdr:cNvPr id="5" name="Grafik 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868" t="33338" r="27205" b="46637"/>
        <a:stretch/>
      </xdr:blipFill>
      <xdr:spPr>
        <a:xfrm>
          <a:off x="6560960" y="4643436"/>
          <a:ext cx="5508541" cy="1381126"/>
        </a:xfrm>
        <a:prstGeom prst="rect">
          <a:avLst/>
        </a:prstGeom>
        <a:ln w="19050"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158749</xdr:colOff>
      <xdr:row>14</xdr:row>
      <xdr:rowOff>116417</xdr:rowOff>
    </xdr:from>
    <xdr:to>
      <xdr:col>3</xdr:col>
      <xdr:colOff>168274</xdr:colOff>
      <xdr:row>18</xdr:row>
      <xdr:rowOff>177917</xdr:rowOff>
    </xdr:to>
    <xdr:cxnSp macro="">
      <xdr:nvCxnSpPr>
        <xdr:cNvPr id="3" name="Gerade Verbindung mit Pfeil 2"/>
        <xdr:cNvCxnSpPr/>
      </xdr:nvCxnSpPr>
      <xdr:spPr>
        <a:xfrm flipH="1">
          <a:off x="3654424" y="2783417"/>
          <a:ext cx="9525" cy="2520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476250</xdr:colOff>
      <xdr:row>12</xdr:row>
      <xdr:rowOff>0</xdr:rowOff>
    </xdr:from>
    <xdr:to>
      <xdr:col>5</xdr:col>
      <xdr:colOff>632955</xdr:colOff>
      <xdr:row>17</xdr:row>
      <xdr:rowOff>31750</xdr:rowOff>
    </xdr:to>
    <xdr:pic>
      <xdr:nvPicPr>
        <xdr:cNvPr id="5" name="Grafik 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558" t="50382" r="64405" b="34984"/>
        <a:stretch/>
      </xdr:blipFill>
      <xdr:spPr>
        <a:xfrm>
          <a:off x="476250" y="2286000"/>
          <a:ext cx="5522455" cy="98425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5</xdr:col>
      <xdr:colOff>328083</xdr:colOff>
      <xdr:row>26</xdr:row>
      <xdr:rowOff>95250</xdr:rowOff>
    </xdr:from>
    <xdr:to>
      <xdr:col>7</xdr:col>
      <xdr:colOff>157000</xdr:colOff>
      <xdr:row>26</xdr:row>
      <xdr:rowOff>95250</xdr:rowOff>
    </xdr:to>
    <xdr:cxnSp macro="">
      <xdr:nvCxnSpPr>
        <xdr:cNvPr id="4" name="Gerader Verbinder 3"/>
        <xdr:cNvCxnSpPr/>
      </xdr:nvCxnSpPr>
      <xdr:spPr>
        <a:xfrm>
          <a:off x="5524500" y="5080000"/>
          <a:ext cx="792000" cy="0"/>
        </a:xfrm>
        <a:prstGeom prst="line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34</xdr:row>
          <xdr:rowOff>0</xdr:rowOff>
        </xdr:from>
        <xdr:to>
          <xdr:col>10</xdr:col>
          <xdr:colOff>342900</xdr:colOff>
          <xdr:row>37</xdr:row>
          <xdr:rowOff>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</xdr:col>
      <xdr:colOff>202546</xdr:colOff>
      <xdr:row>31</xdr:row>
      <xdr:rowOff>90487</xdr:rowOff>
    </xdr:from>
    <xdr:to>
      <xdr:col>3</xdr:col>
      <xdr:colOff>202546</xdr:colOff>
      <xdr:row>33</xdr:row>
      <xdr:rowOff>33487</xdr:rowOff>
    </xdr:to>
    <xdr:cxnSp macro="">
      <xdr:nvCxnSpPr>
        <xdr:cNvPr id="3" name="Gerade Verbindung mit Pfeil 2"/>
        <xdr:cNvCxnSpPr/>
      </xdr:nvCxnSpPr>
      <xdr:spPr>
        <a:xfrm>
          <a:off x="3702984" y="6019800"/>
          <a:ext cx="0" cy="32400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195263</xdr:colOff>
      <xdr:row>31</xdr:row>
      <xdr:rowOff>92868</xdr:rowOff>
    </xdr:from>
    <xdr:to>
      <xdr:col>9</xdr:col>
      <xdr:colOff>309563</xdr:colOff>
      <xdr:row>31</xdr:row>
      <xdr:rowOff>92868</xdr:rowOff>
    </xdr:to>
    <xdr:cxnSp macro="">
      <xdr:nvCxnSpPr>
        <xdr:cNvPr id="5" name="Gerader Verbinder 4"/>
        <xdr:cNvCxnSpPr/>
      </xdr:nvCxnSpPr>
      <xdr:spPr>
        <a:xfrm>
          <a:off x="3695701" y="6022181"/>
          <a:ext cx="4531518" cy="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302419</xdr:colOff>
      <xdr:row>31</xdr:row>
      <xdr:rowOff>80963</xdr:rowOff>
    </xdr:from>
    <xdr:to>
      <xdr:col>9</xdr:col>
      <xdr:colOff>311944</xdr:colOff>
      <xdr:row>33</xdr:row>
      <xdr:rowOff>167963</xdr:rowOff>
    </xdr:to>
    <xdr:cxnSp macro="">
      <xdr:nvCxnSpPr>
        <xdr:cNvPr id="7" name="Gerade Verbindung mit Pfeil 6"/>
        <xdr:cNvCxnSpPr/>
      </xdr:nvCxnSpPr>
      <xdr:spPr>
        <a:xfrm flipH="1">
          <a:off x="8505825" y="6010276"/>
          <a:ext cx="9525" cy="46800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205807</xdr:colOff>
      <xdr:row>20</xdr:row>
      <xdr:rowOff>100351</xdr:rowOff>
    </xdr:from>
    <xdr:to>
      <xdr:col>6</xdr:col>
      <xdr:colOff>217712</xdr:colOff>
      <xdr:row>25</xdr:row>
      <xdr:rowOff>119851</xdr:rowOff>
    </xdr:to>
    <xdr:cxnSp macro="">
      <xdr:nvCxnSpPr>
        <xdr:cNvPr id="9" name="Gerader Verbinder 8"/>
        <xdr:cNvCxnSpPr/>
      </xdr:nvCxnSpPr>
      <xdr:spPr>
        <a:xfrm flipV="1">
          <a:off x="5613076" y="3910351"/>
          <a:ext cx="11905" cy="972000"/>
        </a:xfrm>
        <a:prstGeom prst="line">
          <a:avLst/>
        </a:prstGeom>
        <a:ln>
          <a:prstDash val="sysDash"/>
          <a:tailEnd type="non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209339</xdr:colOff>
      <xdr:row>20</xdr:row>
      <xdr:rowOff>113568</xdr:rowOff>
    </xdr:from>
    <xdr:to>
      <xdr:col>7</xdr:col>
      <xdr:colOff>1012</xdr:colOff>
      <xdr:row>20</xdr:row>
      <xdr:rowOff>113568</xdr:rowOff>
    </xdr:to>
    <xdr:cxnSp macro="">
      <xdr:nvCxnSpPr>
        <xdr:cNvPr id="10" name="Gerader Verbinder 9"/>
        <xdr:cNvCxnSpPr/>
      </xdr:nvCxnSpPr>
      <xdr:spPr>
        <a:xfrm>
          <a:off x="5616608" y="3923568"/>
          <a:ext cx="180000" cy="0"/>
        </a:xfrm>
        <a:prstGeom prst="line">
          <a:avLst/>
        </a:prstGeom>
        <a:ln>
          <a:prstDash val="sysDash"/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35718</xdr:colOff>
      <xdr:row>25</xdr:row>
      <xdr:rowOff>130966</xdr:rowOff>
    </xdr:from>
    <xdr:to>
      <xdr:col>6</xdr:col>
      <xdr:colOff>220821</xdr:colOff>
      <xdr:row>25</xdr:row>
      <xdr:rowOff>130966</xdr:rowOff>
    </xdr:to>
    <xdr:cxnSp macro="">
      <xdr:nvCxnSpPr>
        <xdr:cNvPr id="11" name="Gerader Verbinder 10"/>
        <xdr:cNvCxnSpPr/>
      </xdr:nvCxnSpPr>
      <xdr:spPr>
        <a:xfrm>
          <a:off x="5441156" y="4893466"/>
          <a:ext cx="185103" cy="0"/>
        </a:xfrm>
        <a:prstGeom prst="line">
          <a:avLst/>
        </a:prstGeom>
        <a:ln>
          <a:prstDash val="sysDash"/>
          <a:tailEnd type="non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273844</xdr:colOff>
      <xdr:row>40</xdr:row>
      <xdr:rowOff>119063</xdr:rowOff>
    </xdr:from>
    <xdr:to>
      <xdr:col>12</xdr:col>
      <xdr:colOff>245531</xdr:colOff>
      <xdr:row>40</xdr:row>
      <xdr:rowOff>119063</xdr:rowOff>
    </xdr:to>
    <xdr:cxnSp macro="">
      <xdr:nvCxnSpPr>
        <xdr:cNvPr id="12" name="Gerader Verbinder 11"/>
        <xdr:cNvCxnSpPr/>
      </xdr:nvCxnSpPr>
      <xdr:spPr>
        <a:xfrm>
          <a:off x="5286375" y="7798594"/>
          <a:ext cx="3996000" cy="0"/>
        </a:xfrm>
        <a:prstGeom prst="line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-Dokument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J32"/>
  <sheetViews>
    <sheetView zoomScale="90" zoomScaleNormal="90" workbookViewId="0">
      <selection activeCell="G35" sqref="G35"/>
    </sheetView>
  </sheetViews>
  <sheetFormatPr baseColWidth="10" defaultRowHeight="15" x14ac:dyDescent="0.3"/>
  <cols>
    <col min="1" max="1" width="11.7109375" style="2" customWidth="1"/>
    <col min="2" max="2" width="32.140625" customWidth="1"/>
    <col min="3" max="4" width="9.5703125" style="6" customWidth="1"/>
    <col min="5" max="5" width="6.28515625" bestFit="1" customWidth="1"/>
    <col min="6" max="6" width="22.140625" customWidth="1"/>
    <col min="7" max="7" width="8.85546875" style="8" customWidth="1"/>
    <col min="8" max="8" width="8.7109375" style="8" customWidth="1"/>
    <col min="9" max="9" width="4.5703125" customWidth="1"/>
    <col min="10" max="10" width="85.7109375" customWidth="1"/>
    <col min="11" max="11" width="20" customWidth="1"/>
    <col min="12" max="12" width="20.42578125" customWidth="1"/>
  </cols>
  <sheetData>
    <row r="3" spans="1:10" x14ac:dyDescent="0.3">
      <c r="A3" s="4" t="s">
        <v>1</v>
      </c>
      <c r="B3" s="44" t="s">
        <v>0</v>
      </c>
      <c r="C3" s="22"/>
      <c r="D3" s="22"/>
      <c r="E3" s="5"/>
      <c r="F3" s="5"/>
      <c r="J3" s="78" t="s">
        <v>32</v>
      </c>
    </row>
    <row r="5" spans="1:10" x14ac:dyDescent="0.3">
      <c r="A5" s="81" t="s">
        <v>23</v>
      </c>
      <c r="B5" s="43" t="s">
        <v>24</v>
      </c>
      <c r="G5" s="1"/>
      <c r="I5" s="28"/>
      <c r="J5" s="1" t="s">
        <v>65</v>
      </c>
    </row>
    <row r="6" spans="1:10" ht="15.75" thickBot="1" x14ac:dyDescent="0.35">
      <c r="B6" s="1"/>
      <c r="I6" s="41"/>
      <c r="J6" s="1" t="s">
        <v>78</v>
      </c>
    </row>
    <row r="7" spans="1:10" ht="15.75" thickBot="1" x14ac:dyDescent="0.35">
      <c r="B7" s="1" t="s">
        <v>10</v>
      </c>
      <c r="C7" s="28"/>
      <c r="D7" t="s">
        <v>34</v>
      </c>
      <c r="F7" s="1" t="s">
        <v>91</v>
      </c>
      <c r="G7" s="28"/>
      <c r="H7" s="48" t="s">
        <v>33</v>
      </c>
      <c r="I7" s="73"/>
      <c r="J7" s="1" t="s">
        <v>67</v>
      </c>
    </row>
    <row r="8" spans="1:10" x14ac:dyDescent="0.3">
      <c r="B8" s="1"/>
      <c r="C8" s="1"/>
      <c r="D8" s="1"/>
      <c r="E8" s="1"/>
      <c r="F8" s="1"/>
      <c r="G8" s="1"/>
      <c r="H8" s="1"/>
      <c r="I8" s="1"/>
      <c r="J8" s="1"/>
    </row>
    <row r="9" spans="1:10" x14ac:dyDescent="0.3">
      <c r="B9" s="102" t="s">
        <v>105</v>
      </c>
      <c r="C9" s="102"/>
      <c r="D9" s="102"/>
      <c r="E9" s="102"/>
      <c r="F9" s="103"/>
      <c r="G9" s="28"/>
      <c r="H9" s="1"/>
      <c r="I9" s="1"/>
      <c r="J9" s="45" t="s">
        <v>80</v>
      </c>
    </row>
    <row r="10" spans="1:10" x14ac:dyDescent="0.3">
      <c r="B10" s="1"/>
      <c r="C10" s="20"/>
      <c r="D10" s="20"/>
      <c r="J10" s="46" t="s">
        <v>81</v>
      </c>
    </row>
    <row r="11" spans="1:10" x14ac:dyDescent="0.3">
      <c r="J11" s="47" t="s">
        <v>82</v>
      </c>
    </row>
    <row r="12" spans="1:10" s="8" customFormat="1" x14ac:dyDescent="0.3">
      <c r="A12" s="30" t="s">
        <v>22</v>
      </c>
      <c r="B12" s="21" t="s">
        <v>14</v>
      </c>
      <c r="C12" s="22"/>
      <c r="D12" s="22"/>
      <c r="E12" s="5"/>
      <c r="F12" s="5"/>
      <c r="I12"/>
    </row>
    <row r="13" spans="1:10" s="8" customFormat="1" x14ac:dyDescent="0.3">
      <c r="A13" s="30"/>
      <c r="B13" s="30"/>
      <c r="C13" s="30"/>
      <c r="D13" s="30"/>
      <c r="E13" s="30"/>
      <c r="F13" s="30"/>
      <c r="G13" s="30"/>
      <c r="H13" s="30"/>
      <c r="I13" s="30"/>
      <c r="J13" s="45" t="s">
        <v>49</v>
      </c>
    </row>
    <row r="14" spans="1:10" s="8" customFormat="1" x14ac:dyDescent="0.3">
      <c r="A14" s="30"/>
      <c r="B14" s="30"/>
      <c r="C14" s="30"/>
      <c r="D14" s="30"/>
      <c r="E14" s="30"/>
      <c r="F14" s="30"/>
      <c r="G14" s="30"/>
      <c r="H14" s="30"/>
      <c r="I14" s="30"/>
      <c r="J14" s="46" t="s">
        <v>50</v>
      </c>
    </row>
    <row r="15" spans="1:10" s="8" customFormat="1" x14ac:dyDescent="0.3">
      <c r="A15" s="30"/>
      <c r="B15" s="30"/>
      <c r="C15" s="30"/>
      <c r="D15" s="30"/>
      <c r="E15" s="30"/>
      <c r="F15" s="30"/>
      <c r="H15" s="30"/>
      <c r="I15" s="30"/>
      <c r="J15" s="46" t="s">
        <v>51</v>
      </c>
    </row>
    <row r="16" spans="1:10" s="8" customFormat="1" x14ac:dyDescent="0.3">
      <c r="A16" s="30"/>
      <c r="B16" s="30"/>
      <c r="C16" s="30"/>
      <c r="D16" s="30"/>
      <c r="E16" s="30"/>
      <c r="F16" s="30"/>
      <c r="G16" s="30"/>
      <c r="H16" s="30"/>
      <c r="I16" s="30"/>
      <c r="J16" s="47" t="s">
        <v>52</v>
      </c>
    </row>
    <row r="17" spans="1:10" s="8" customFormat="1" x14ac:dyDescent="0.3">
      <c r="A17" s="30"/>
      <c r="B17" s="30"/>
      <c r="C17" s="30"/>
      <c r="D17" s="30"/>
      <c r="E17" s="30"/>
      <c r="F17" s="30"/>
      <c r="G17" s="30"/>
      <c r="H17" s="30"/>
      <c r="I17" s="30"/>
    </row>
    <row r="18" spans="1:10" s="8" customFormat="1" x14ac:dyDescent="0.3">
      <c r="A18" s="2"/>
      <c r="B18" s="1"/>
      <c r="C18" s="6"/>
      <c r="D18" s="6"/>
      <c r="E18"/>
      <c r="F18"/>
      <c r="I18"/>
      <c r="J18" s="45" t="s">
        <v>106</v>
      </c>
    </row>
    <row r="19" spans="1:10" s="8" customFormat="1" x14ac:dyDescent="0.3">
      <c r="A19" s="2"/>
      <c r="J19" s="46" t="s">
        <v>102</v>
      </c>
    </row>
    <row r="20" spans="1:10" s="8" customFormat="1" x14ac:dyDescent="0.3">
      <c r="A20" s="2"/>
      <c r="J20" s="47" t="s">
        <v>103</v>
      </c>
    </row>
    <row r="21" spans="1:10" s="8" customFormat="1" x14ac:dyDescent="0.3">
      <c r="A21" s="2"/>
      <c r="G21" s="48"/>
    </row>
    <row r="22" spans="1:10" s="8" customFormat="1" x14ac:dyDescent="0.3">
      <c r="A22" s="2"/>
      <c r="F22" s="7" t="s">
        <v>56</v>
      </c>
      <c r="G22" s="48"/>
      <c r="I22"/>
    </row>
    <row r="23" spans="1:10" s="8" customFormat="1" x14ac:dyDescent="0.3">
      <c r="A23" s="2"/>
      <c r="B23" s="1" t="s">
        <v>9</v>
      </c>
      <c r="C23" s="7" t="s">
        <v>53</v>
      </c>
      <c r="D23" s="7" t="s">
        <v>53</v>
      </c>
      <c r="E23" s="18" t="s">
        <v>17</v>
      </c>
      <c r="F23" s="90" t="s">
        <v>92</v>
      </c>
      <c r="G23" s="48"/>
      <c r="I23"/>
    </row>
    <row r="24" spans="1:10" s="8" customFormat="1" x14ac:dyDescent="0.3">
      <c r="A24" s="2"/>
      <c r="B24" t="s">
        <v>107</v>
      </c>
      <c r="C24" s="11">
        <f>IF(G9&lt;2,(IF($C$7&lt;700,C7,700)),0)</f>
        <v>0</v>
      </c>
      <c r="D24" s="11">
        <f>IF(G9&gt;1,(IF($C$7&lt;1400,C7,1400)),0)</f>
        <v>0</v>
      </c>
      <c r="E24" s="28"/>
      <c r="F24" s="11">
        <f>IF(C24=0,D24*E24*$G$7,C24*G7*E24)</f>
        <v>0</v>
      </c>
      <c r="G24" s="48"/>
      <c r="I24"/>
    </row>
    <row r="25" spans="1:10" x14ac:dyDescent="0.3">
      <c r="B25" t="s">
        <v>104</v>
      </c>
      <c r="C25" s="11">
        <f>IF(C24=0,0,(IF($C$7&lt;700,0,(IF($C$7&lt;1400,$C$7-700,700)))))</f>
        <v>0</v>
      </c>
      <c r="D25" s="11">
        <f>IF(D24=0,0,(IF($C$7&lt;1400,0,(IF($C$7&lt;2100,$C$7-1400,700)))))</f>
        <v>0</v>
      </c>
      <c r="E25" s="28"/>
      <c r="F25" s="11">
        <f>IF(C25=0,D25*G7*E25,C25*E25*$G$7)</f>
        <v>0</v>
      </c>
      <c r="G25" s="48"/>
      <c r="J25" s="64" t="s">
        <v>47</v>
      </c>
    </row>
    <row r="26" spans="1:10" x14ac:dyDescent="0.3">
      <c r="B26" t="s">
        <v>25</v>
      </c>
      <c r="C26" s="11">
        <f>IF(C24=0,0,(IF($C$7&gt;1400,$C$7-1400,0)))</f>
        <v>0</v>
      </c>
      <c r="D26" s="11">
        <f>IF(D24=0,0,IF($C$7&gt;2100,$C$7-2100,0))</f>
        <v>0</v>
      </c>
      <c r="E26" s="106">
        <v>1</v>
      </c>
      <c r="F26" s="11">
        <f>IF(C26=0,D26*G7,C26*$G$7)</f>
        <v>0</v>
      </c>
      <c r="J26" s="65" t="s">
        <v>69</v>
      </c>
    </row>
    <row r="27" spans="1:10" x14ac:dyDescent="0.3">
      <c r="E27" s="19"/>
      <c r="G27" s="48"/>
      <c r="J27" s="65" t="s">
        <v>71</v>
      </c>
    </row>
    <row r="28" spans="1:10" x14ac:dyDescent="0.3">
      <c r="B28" s="21" t="s">
        <v>18</v>
      </c>
      <c r="C28" s="22"/>
      <c r="D28" s="22"/>
      <c r="E28" s="91" t="s">
        <v>97</v>
      </c>
      <c r="F28" s="82">
        <f>ROUND((SUM(F24:F26)),-3)</f>
        <v>0</v>
      </c>
      <c r="J28" s="66" t="s">
        <v>70</v>
      </c>
    </row>
    <row r="29" spans="1:10" ht="15.75" thickBot="1" x14ac:dyDescent="0.35"/>
    <row r="30" spans="1:10" ht="15.75" thickBot="1" x14ac:dyDescent="0.35">
      <c r="B30" s="21" t="s">
        <v>68</v>
      </c>
      <c r="C30" s="22"/>
      <c r="D30" s="22"/>
      <c r="E30" s="5"/>
      <c r="F30" s="73" t="e">
        <f>(ROUND(F28,-3))/C7</f>
        <v>#DIV/0!</v>
      </c>
      <c r="J30" s="83" t="s">
        <v>79</v>
      </c>
    </row>
    <row r="32" spans="1:10" x14ac:dyDescent="0.3">
      <c r="J32" s="89" t="s">
        <v>90</v>
      </c>
    </row>
  </sheetData>
  <sheetProtection algorithmName="SHA-512" hashValue="q2msiMbox68pTLI/vLm+3ZNXBTvSmjzylpuZxqLvQOihzUftOXkAKtGyylKwPzII3M3E8nJl2nkeLD+dLJJ8lQ==" saltValue="1Z4LCHm50JaWB6NQqVW0Qg==" spinCount="100000" sheet="1" objects="1" scenarios="1"/>
  <mergeCells count="1">
    <mergeCell ref="B9:F9"/>
  </mergeCells>
  <conditionalFormatting sqref="C27:F27 F24:F25 C29:F29 C28:E28 C24:C26 E26:F26">
    <cfRule type="containsErrors" dxfId="31" priority="10">
      <formula>ISERROR(C24)</formula>
    </cfRule>
  </conditionalFormatting>
  <conditionalFormatting sqref="I7">
    <cfRule type="containsErrors" dxfId="30" priority="5">
      <formula>ISERROR(I7)</formula>
    </cfRule>
  </conditionalFormatting>
  <conditionalFormatting sqref="I6">
    <cfRule type="containsErrors" dxfId="29" priority="6">
      <formula>ISERROR(I6)</formula>
    </cfRule>
  </conditionalFormatting>
  <conditionalFormatting sqref="C30:E30">
    <cfRule type="containsErrors" dxfId="28" priority="4">
      <formula>ISERROR(C30)</formula>
    </cfRule>
  </conditionalFormatting>
  <conditionalFormatting sqref="F30">
    <cfRule type="containsErrors" dxfId="27" priority="3">
      <formula>ISERROR(F30)</formula>
    </cfRule>
  </conditionalFormatting>
  <conditionalFormatting sqref="F28">
    <cfRule type="containsErrors" dxfId="26" priority="2">
      <formula>ISERROR(F28)</formula>
    </cfRule>
  </conditionalFormatting>
  <conditionalFormatting sqref="D24:D26">
    <cfRule type="containsErrors" dxfId="25" priority="1">
      <formula>ISERROR(D24)</formula>
    </cfRule>
  </conditionalFormatting>
  <pageMargins left="0.70866141732283472" right="0.70866141732283472" top="0.78740157480314965" bottom="0.78740157480314965" header="0.31496062992125984" footer="0.31496062992125984"/>
  <pageSetup paperSize="9" scale="80" orientation="landscape" r:id="rId1"/>
  <headerFooter>
    <oddHeader>&amp;L&amp;"Noto Sans,Fett"&amp;12Gutachterausschuss Heidelberg&amp;C&amp;"Noto Sans,Fett"Hilfestellung zur Ermittlung des grundsteuerrelevanten Bodenwertes 
gemäß den "Erläuterungen zu den Bodenrichtwerten 2022"</oddHeader>
    <oddFooter>&amp;R&amp;D &amp;T</oddFooter>
  </headerFooter>
  <ignoredErrors>
    <ignoredError sqref="F30" evalError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2"/>
  <sheetViews>
    <sheetView zoomScale="80" zoomScaleNormal="80" workbookViewId="0">
      <selection activeCell="D38" sqref="D38:D41"/>
    </sheetView>
  </sheetViews>
  <sheetFormatPr baseColWidth="10" defaultRowHeight="15" x14ac:dyDescent="0.3"/>
  <cols>
    <col min="1" max="1" width="13.28515625" style="2" customWidth="1"/>
    <col min="2" max="2" width="32.140625" customWidth="1"/>
    <col min="3" max="3" width="9.5703125" style="6" customWidth="1"/>
    <col min="4" max="4" width="6.28515625" bestFit="1" customWidth="1"/>
    <col min="5" max="5" width="20.28515625" bestFit="1" customWidth="1"/>
    <col min="6" max="6" width="10.85546875" style="8" customWidth="1"/>
    <col min="7" max="7" width="5.85546875" style="8" customWidth="1"/>
    <col min="9" max="9" width="15.85546875" customWidth="1"/>
    <col min="10" max="10" width="14.42578125" customWidth="1"/>
    <col min="11" max="12" width="15.85546875" customWidth="1"/>
    <col min="13" max="13" width="8.85546875" customWidth="1"/>
    <col min="14" max="14" width="6.42578125" customWidth="1"/>
    <col min="15" max="15" width="20.42578125" customWidth="1"/>
    <col min="19" max="19" width="17.28515625" customWidth="1"/>
    <col min="20" max="20" width="13.42578125" customWidth="1"/>
  </cols>
  <sheetData>
    <row r="1" spans="1:20" x14ac:dyDescent="0.3">
      <c r="A1" s="4" t="s">
        <v>1</v>
      </c>
      <c r="B1" s="44" t="s">
        <v>0</v>
      </c>
      <c r="C1" s="22"/>
      <c r="D1" s="5"/>
      <c r="E1" s="5"/>
    </row>
    <row r="3" spans="1:20" x14ac:dyDescent="0.3">
      <c r="A3" s="81" t="s">
        <v>6</v>
      </c>
      <c r="B3" s="43" t="s">
        <v>54</v>
      </c>
      <c r="C3" s="22"/>
      <c r="D3" s="5"/>
      <c r="E3" s="5"/>
      <c r="F3" s="21"/>
      <c r="G3" s="24"/>
      <c r="H3" s="5"/>
      <c r="O3" s="75" t="s">
        <v>32</v>
      </c>
      <c r="P3" s="76"/>
      <c r="Q3" s="76"/>
      <c r="R3" s="76"/>
      <c r="S3" s="77"/>
    </row>
    <row r="4" spans="1:20" x14ac:dyDescent="0.3">
      <c r="B4" s="1"/>
    </row>
    <row r="5" spans="1:20" x14ac:dyDescent="0.3">
      <c r="B5" s="1" t="s">
        <v>10</v>
      </c>
      <c r="C5" s="28"/>
      <c r="D5" t="s">
        <v>34</v>
      </c>
      <c r="E5" s="1" t="s">
        <v>15</v>
      </c>
      <c r="F5" s="28"/>
      <c r="G5" t="s">
        <v>33</v>
      </c>
      <c r="M5" s="28"/>
      <c r="N5" s="1" t="s">
        <v>65</v>
      </c>
      <c r="T5" s="55"/>
    </row>
    <row r="6" spans="1:20" ht="15.75" thickBot="1" x14ac:dyDescent="0.35">
      <c r="B6" s="1"/>
      <c r="C6" s="20"/>
      <c r="M6" s="41"/>
      <c r="N6" s="1" t="s">
        <v>66</v>
      </c>
      <c r="T6" s="55"/>
    </row>
    <row r="7" spans="1:20" ht="15.75" thickBot="1" x14ac:dyDescent="0.35">
      <c r="B7" s="21" t="s">
        <v>19</v>
      </c>
      <c r="C7" s="23"/>
      <c r="D7" s="5"/>
      <c r="E7" s="5"/>
      <c r="F7" s="24"/>
      <c r="G7" s="24"/>
      <c r="H7" s="5"/>
      <c r="I7" s="5"/>
      <c r="J7" s="5"/>
      <c r="K7" s="5"/>
      <c r="M7" s="73"/>
      <c r="N7" s="1" t="s">
        <v>67</v>
      </c>
    </row>
    <row r="8" spans="1:20" x14ac:dyDescent="0.3">
      <c r="C8" s="20"/>
    </row>
    <row r="9" spans="1:20" x14ac:dyDescent="0.3">
      <c r="B9" s="21" t="s">
        <v>7</v>
      </c>
      <c r="C9" s="23"/>
      <c r="E9" s="32" t="s">
        <v>55</v>
      </c>
      <c r="G9" s="97" t="s">
        <v>21</v>
      </c>
      <c r="H9" s="98"/>
      <c r="I9" s="99"/>
      <c r="O9" s="67" t="s">
        <v>61</v>
      </c>
      <c r="P9" s="68"/>
      <c r="Q9" s="68"/>
      <c r="R9" s="68"/>
      <c r="S9" s="69"/>
    </row>
    <row r="10" spans="1:20" x14ac:dyDescent="0.3">
      <c r="B10" s="10" t="s">
        <v>8</v>
      </c>
      <c r="C10" s="49" t="s">
        <v>53</v>
      </c>
      <c r="E10" s="7"/>
      <c r="O10" s="70" t="s">
        <v>62</v>
      </c>
      <c r="P10" s="71"/>
      <c r="Q10" s="71"/>
      <c r="R10" s="71"/>
      <c r="S10" s="72"/>
    </row>
    <row r="11" spans="1:20" x14ac:dyDescent="0.3">
      <c r="B11" s="26"/>
      <c r="C11" s="28"/>
      <c r="G11" s="9"/>
    </row>
    <row r="12" spans="1:20" x14ac:dyDescent="0.3">
      <c r="B12" s="26"/>
      <c r="C12" s="28"/>
      <c r="F12" s="9"/>
      <c r="G12" s="9"/>
      <c r="H12" s="21" t="s">
        <v>93</v>
      </c>
      <c r="I12" s="5"/>
      <c r="J12" s="5"/>
      <c r="K12" s="5"/>
      <c r="O12" s="36" t="s">
        <v>57</v>
      </c>
      <c r="P12" s="50"/>
      <c r="Q12" s="50"/>
      <c r="R12" s="50"/>
      <c r="S12" s="35"/>
    </row>
    <row r="13" spans="1:20" x14ac:dyDescent="0.3">
      <c r="B13" s="26"/>
      <c r="C13" s="28"/>
      <c r="E13" s="11">
        <f>(SUM(C11:C13)*3)</f>
        <v>0</v>
      </c>
      <c r="F13" s="9" t="e">
        <f>E13/$E$29</f>
        <v>#DIV/0!</v>
      </c>
      <c r="G13" s="9"/>
      <c r="O13" s="39" t="s">
        <v>58</v>
      </c>
      <c r="P13" s="52"/>
      <c r="Q13" s="52"/>
      <c r="R13" s="52"/>
      <c r="S13" s="40"/>
    </row>
    <row r="14" spans="1:20" x14ac:dyDescent="0.3">
      <c r="B14" s="10" t="s">
        <v>2</v>
      </c>
      <c r="C14" s="27"/>
      <c r="G14" s="9"/>
      <c r="H14" s="33" t="s">
        <v>94</v>
      </c>
      <c r="I14" s="34"/>
      <c r="J14" s="34"/>
      <c r="K14" s="54" t="s">
        <v>53</v>
      </c>
    </row>
    <row r="15" spans="1:20" x14ac:dyDescent="0.3">
      <c r="B15" s="26"/>
      <c r="C15" s="28"/>
      <c r="F15" s="9"/>
      <c r="G15" s="9"/>
      <c r="H15" s="15"/>
      <c r="I15" s="16"/>
      <c r="J15" s="16"/>
      <c r="K15" s="17"/>
      <c r="O15" s="36" t="s">
        <v>59</v>
      </c>
      <c r="P15" s="35"/>
      <c r="Q15" s="36"/>
      <c r="R15" s="50"/>
      <c r="S15" s="35"/>
    </row>
    <row r="16" spans="1:20" x14ac:dyDescent="0.3">
      <c r="B16" s="26"/>
      <c r="C16" s="28"/>
      <c r="E16" s="11">
        <f>(SUM(C15:C16)*3)</f>
        <v>0</v>
      </c>
      <c r="F16" s="9" t="e">
        <f>E16/$E$29</f>
        <v>#DIV/0!</v>
      </c>
      <c r="G16" s="9"/>
      <c r="H16" s="12" t="s">
        <v>3</v>
      </c>
      <c r="I16" s="14"/>
      <c r="J16" s="13"/>
      <c r="K16" s="96" t="e">
        <f>IF($E$29&lt;$C$5,0,$C$5*F13)</f>
        <v>#DIV/0!</v>
      </c>
      <c r="O16" s="39" t="s">
        <v>60</v>
      </c>
      <c r="P16" s="40"/>
      <c r="Q16" s="39"/>
      <c r="R16" s="52"/>
      <c r="S16" s="40"/>
    </row>
    <row r="17" spans="2:19" x14ac:dyDescent="0.3">
      <c r="B17" s="10" t="s">
        <v>4</v>
      </c>
      <c r="C17" s="27"/>
      <c r="E17" s="9"/>
      <c r="F17" s="9"/>
      <c r="G17" s="9"/>
      <c r="H17" s="10" t="s">
        <v>2</v>
      </c>
      <c r="I17" s="12"/>
      <c r="J17" s="13"/>
      <c r="K17" s="96" t="e">
        <f>IF($E$29&lt;$C$5,0,$C$5*F16)</f>
        <v>#DIV/0!</v>
      </c>
    </row>
    <row r="18" spans="2:19" x14ac:dyDescent="0.3">
      <c r="B18" s="26"/>
      <c r="C18" s="28"/>
      <c r="G18" s="9"/>
      <c r="H18" s="10" t="s">
        <v>4</v>
      </c>
      <c r="I18" s="12"/>
      <c r="J18" s="13"/>
      <c r="K18" s="96" t="e">
        <f>ROUND(IF($E$29&lt;$C$5,0,$C$5*F19),3)</f>
        <v>#DIV/0!</v>
      </c>
      <c r="O18" s="36" t="s">
        <v>26</v>
      </c>
      <c r="P18" s="35"/>
      <c r="Q18" s="35"/>
      <c r="R18" s="50"/>
      <c r="S18" s="35"/>
    </row>
    <row r="19" spans="2:19" x14ac:dyDescent="0.3">
      <c r="B19" s="26"/>
      <c r="C19" s="28"/>
      <c r="E19" s="11">
        <f>(SUM(C18:C19)*3)</f>
        <v>0</v>
      </c>
      <c r="F19" s="9" t="e">
        <f>E19/$E$29</f>
        <v>#DIV/0!</v>
      </c>
      <c r="G19" s="9"/>
      <c r="H19" s="10" t="s">
        <v>13</v>
      </c>
      <c r="I19" s="12"/>
      <c r="J19" s="13"/>
      <c r="K19" s="96" t="e">
        <f>IF($E$29&lt;$C$5,0,$C$5*F27)</f>
        <v>#DIV/0!</v>
      </c>
      <c r="O19" s="37" t="s">
        <v>27</v>
      </c>
      <c r="P19" s="38"/>
      <c r="Q19" s="38"/>
      <c r="R19" s="51"/>
      <c r="S19" s="38"/>
    </row>
    <row r="20" spans="2:19" x14ac:dyDescent="0.3">
      <c r="B20" s="10" t="s">
        <v>20</v>
      </c>
      <c r="C20" s="25"/>
      <c r="F20" s="9"/>
      <c r="G20" s="9"/>
      <c r="O20" s="39" t="s">
        <v>28</v>
      </c>
      <c r="P20" s="40"/>
      <c r="Q20" s="40"/>
      <c r="R20" s="52"/>
      <c r="S20" s="40"/>
    </row>
    <row r="21" spans="2:19" x14ac:dyDescent="0.3">
      <c r="B21" s="26"/>
      <c r="C21" s="28"/>
      <c r="G21" s="9"/>
    </row>
    <row r="22" spans="2:19" x14ac:dyDescent="0.3">
      <c r="B22" s="26"/>
      <c r="C22" s="28"/>
      <c r="O22" s="36" t="s">
        <v>35</v>
      </c>
      <c r="P22" s="50"/>
      <c r="Q22" s="50"/>
      <c r="R22" s="50"/>
      <c r="S22" s="35"/>
    </row>
    <row r="23" spans="2:19" x14ac:dyDescent="0.3">
      <c r="B23" s="26"/>
      <c r="C23" s="28"/>
      <c r="O23" s="37" t="s">
        <v>36</v>
      </c>
      <c r="P23" s="51"/>
      <c r="Q23" s="51"/>
      <c r="R23" s="51"/>
      <c r="S23" s="38"/>
    </row>
    <row r="24" spans="2:19" x14ac:dyDescent="0.3">
      <c r="B24" s="26"/>
      <c r="C24" s="28"/>
      <c r="O24" s="37" t="s">
        <v>37</v>
      </c>
      <c r="P24" s="51"/>
      <c r="Q24" s="51"/>
      <c r="R24" s="51"/>
      <c r="S24" s="38"/>
    </row>
    <row r="25" spans="2:19" ht="15" customHeight="1" x14ac:dyDescent="0.3">
      <c r="B25" s="26"/>
      <c r="C25" s="28"/>
      <c r="O25" s="39" t="s">
        <v>38</v>
      </c>
      <c r="P25" s="52"/>
      <c r="Q25" s="52"/>
      <c r="R25" s="52"/>
      <c r="S25" s="40"/>
    </row>
    <row r="26" spans="2:19" x14ac:dyDescent="0.3">
      <c r="B26" s="26"/>
      <c r="C26" s="28"/>
    </row>
    <row r="27" spans="2:19" x14ac:dyDescent="0.3">
      <c r="B27" s="26"/>
      <c r="C27" s="28"/>
      <c r="E27" s="11">
        <f>(SUM(C21:C29)*3)</f>
        <v>0</v>
      </c>
      <c r="F27" s="9" t="e">
        <f>E27/$E$29</f>
        <v>#DIV/0!</v>
      </c>
      <c r="O27" s="36" t="s">
        <v>39</v>
      </c>
      <c r="P27" s="50"/>
      <c r="Q27" s="50"/>
      <c r="R27" s="50"/>
      <c r="S27" s="35"/>
    </row>
    <row r="28" spans="2:19" ht="15" customHeight="1" x14ac:dyDescent="0.3">
      <c r="O28" s="37" t="s">
        <v>40</v>
      </c>
      <c r="P28" s="51"/>
      <c r="Q28" s="51"/>
      <c r="R28" s="51"/>
      <c r="S28" s="38"/>
    </row>
    <row r="29" spans="2:19" x14ac:dyDescent="0.3">
      <c r="B29" t="s">
        <v>11</v>
      </c>
      <c r="E29" s="11">
        <f>SUM(E12:E27)</f>
        <v>0</v>
      </c>
      <c r="F29" s="9">
        <v>1</v>
      </c>
      <c r="O29" s="37" t="s">
        <v>41</v>
      </c>
      <c r="P29" s="51"/>
      <c r="Q29" s="51"/>
      <c r="R29" s="51"/>
      <c r="S29" s="38"/>
    </row>
    <row r="30" spans="2:19" x14ac:dyDescent="0.3">
      <c r="O30" s="39" t="s">
        <v>42</v>
      </c>
      <c r="P30" s="52"/>
      <c r="Q30" s="52"/>
      <c r="R30" s="52"/>
      <c r="S30" s="40"/>
    </row>
    <row r="31" spans="2:19" x14ac:dyDescent="0.3">
      <c r="B31" t="s">
        <v>12</v>
      </c>
      <c r="E31" s="11">
        <f>IF(E29&gt;C5,0,C5-E29)</f>
        <v>0</v>
      </c>
    </row>
    <row r="32" spans="2:19" x14ac:dyDescent="0.3">
      <c r="O32" s="33" t="s">
        <v>64</v>
      </c>
      <c r="P32" s="50"/>
      <c r="Q32" s="50"/>
      <c r="R32" s="50"/>
      <c r="S32" s="35"/>
    </row>
    <row r="33" spans="1:19" x14ac:dyDescent="0.3">
      <c r="O33" s="39" t="s">
        <v>63</v>
      </c>
      <c r="P33" s="52"/>
      <c r="Q33" s="52"/>
      <c r="R33" s="52"/>
      <c r="S33" s="40"/>
    </row>
    <row r="34" spans="1:19" x14ac:dyDescent="0.3">
      <c r="A34" s="30" t="s">
        <v>22</v>
      </c>
      <c r="B34" s="21" t="s">
        <v>14</v>
      </c>
      <c r="C34" s="22"/>
      <c r="D34" s="5"/>
      <c r="E34" s="5"/>
      <c r="F34" s="24"/>
      <c r="G34" s="24"/>
      <c r="H34" s="5"/>
      <c r="I34" s="5"/>
      <c r="J34" s="5"/>
      <c r="K34" s="5"/>
    </row>
    <row r="35" spans="1:19" x14ac:dyDescent="0.3">
      <c r="O35" s="56" t="s">
        <v>47</v>
      </c>
      <c r="P35" s="63"/>
      <c r="Q35" s="63"/>
      <c r="R35" s="63"/>
      <c r="S35" s="57"/>
    </row>
    <row r="36" spans="1:19" x14ac:dyDescent="0.3">
      <c r="B36" s="1"/>
      <c r="E36" s="32" t="s">
        <v>56</v>
      </c>
      <c r="O36" s="58" t="s">
        <v>69</v>
      </c>
      <c r="P36" s="74"/>
      <c r="Q36" s="74"/>
      <c r="R36" s="74"/>
      <c r="S36" s="59"/>
    </row>
    <row r="37" spans="1:19" ht="15.75" thickBot="1" x14ac:dyDescent="0.35">
      <c r="B37" s="21" t="s">
        <v>9</v>
      </c>
      <c r="C37" s="32" t="s">
        <v>34</v>
      </c>
      <c r="D37" s="31" t="s">
        <v>17</v>
      </c>
      <c r="E37" s="92" t="s">
        <v>100</v>
      </c>
      <c r="F37" s="32" t="s">
        <v>72</v>
      </c>
      <c r="G37" s="32"/>
      <c r="H37" s="32"/>
      <c r="I37" s="32"/>
      <c r="J37" s="32" t="s">
        <v>96</v>
      </c>
      <c r="O37" s="58" t="s">
        <v>71</v>
      </c>
      <c r="P37" s="74"/>
      <c r="Q37" s="74"/>
      <c r="R37" s="74"/>
      <c r="S37" s="59"/>
    </row>
    <row r="38" spans="1:19" ht="15.75" thickBot="1" x14ac:dyDescent="0.35">
      <c r="B38" s="1" t="s">
        <v>3</v>
      </c>
      <c r="C38" s="73" t="e">
        <f>IF(K16=0,E13,K16)</f>
        <v>#DIV/0!</v>
      </c>
      <c r="D38" s="29"/>
      <c r="E38" s="11" t="e">
        <f>C38*D38*$F$5</f>
        <v>#DIV/0!</v>
      </c>
      <c r="F38" s="73" t="e">
        <f>ROUND((E38/C38),0)</f>
        <v>#DIV/0!</v>
      </c>
      <c r="H38" s="100" t="s">
        <v>55</v>
      </c>
      <c r="I38" s="101"/>
      <c r="J38" s="11" t="e">
        <f>SUM(C38:C40)</f>
        <v>#DIV/0!</v>
      </c>
      <c r="O38" s="60" t="s">
        <v>70</v>
      </c>
      <c r="P38" s="62"/>
      <c r="Q38" s="62"/>
      <c r="R38" s="62"/>
      <c r="S38" s="61"/>
    </row>
    <row r="39" spans="1:19" ht="15.75" thickBot="1" x14ac:dyDescent="0.35">
      <c r="B39" s="1" t="s">
        <v>2</v>
      </c>
      <c r="C39" s="73" t="e">
        <f>IF(K17=0,E16,K17)</f>
        <v>#DIV/0!</v>
      </c>
      <c r="D39" s="29"/>
      <c r="E39" s="11" t="e">
        <f>C39*D39*$F$5</f>
        <v>#DIV/0!</v>
      </c>
      <c r="F39" s="73" t="e">
        <f>ROUND((E39/C39),0)</f>
        <v>#DIV/0!</v>
      </c>
      <c r="H39" s="100" t="s">
        <v>101</v>
      </c>
      <c r="I39" s="100"/>
      <c r="J39" s="11" t="e">
        <f>SUM(E38:E40)</f>
        <v>#DIV/0!</v>
      </c>
      <c r="K39" s="32" t="s">
        <v>89</v>
      </c>
    </row>
    <row r="40" spans="1:19" ht="15.75" thickBot="1" x14ac:dyDescent="0.35">
      <c r="B40" s="1" t="s">
        <v>4</v>
      </c>
      <c r="C40" s="73" t="e">
        <f>IF(K18=0,E19,(ROUND(K18,3)))</f>
        <v>#DIV/0!</v>
      </c>
      <c r="D40" s="29"/>
      <c r="E40" s="11" t="e">
        <f>C40*D40*$F$5</f>
        <v>#DIV/0!</v>
      </c>
      <c r="F40" s="73" t="e">
        <f>ROUND((E40/C40),0)</f>
        <v>#DIV/0!</v>
      </c>
      <c r="K40" s="73" t="e">
        <f>J39/J38</f>
        <v>#DIV/0!</v>
      </c>
      <c r="O40" s="83" t="s">
        <v>79</v>
      </c>
      <c r="P40" s="84"/>
      <c r="Q40" s="84"/>
      <c r="R40" s="84"/>
      <c r="S40" s="85"/>
    </row>
    <row r="41" spans="1:19" x14ac:dyDescent="0.3">
      <c r="B41" t="s">
        <v>16</v>
      </c>
      <c r="C41" s="11" t="e">
        <f>IF(K19=0,E27,K19)</f>
        <v>#DIV/0!</v>
      </c>
      <c r="D41" s="29"/>
      <c r="E41" s="11" t="e">
        <f>C41*D41*$F$5</f>
        <v>#DIV/0!</v>
      </c>
    </row>
    <row r="42" spans="1:19" x14ac:dyDescent="0.3">
      <c r="B42" t="s">
        <v>12</v>
      </c>
      <c r="C42" s="11">
        <f>IF(E31=0,0,E31)</f>
        <v>0</v>
      </c>
      <c r="D42" s="107">
        <v>1</v>
      </c>
      <c r="E42" s="11">
        <f>C42*$F$5</f>
        <v>0</v>
      </c>
      <c r="O42" s="89" t="s">
        <v>90</v>
      </c>
      <c r="P42" s="89"/>
      <c r="Q42" s="89"/>
      <c r="R42" s="89"/>
      <c r="S42" s="89"/>
    </row>
    <row r="43" spans="1:19" x14ac:dyDescent="0.3">
      <c r="D43" s="19"/>
    </row>
    <row r="44" spans="1:19" x14ac:dyDescent="0.3">
      <c r="B44" s="21" t="s">
        <v>18</v>
      </c>
      <c r="C44" s="22"/>
      <c r="D44" s="5"/>
      <c r="E44" s="11" t="e">
        <f>ROUND((SUM(E38:E42)),-3)</f>
        <v>#DIV/0!</v>
      </c>
    </row>
    <row r="45" spans="1:19" x14ac:dyDescent="0.3">
      <c r="B45" t="s">
        <v>95</v>
      </c>
      <c r="C45" s="11" t="e">
        <f>SUM(C38:C42)</f>
        <v>#DIV/0!</v>
      </c>
    </row>
    <row r="49" spans="2:8" x14ac:dyDescent="0.3">
      <c r="B49" s="2"/>
      <c r="C49" s="2"/>
      <c r="D49" s="2"/>
      <c r="E49" s="2"/>
      <c r="F49" s="2"/>
      <c r="G49" s="2"/>
      <c r="H49" s="2"/>
    </row>
    <row r="50" spans="2:8" x14ac:dyDescent="0.3">
      <c r="B50" s="2"/>
      <c r="C50" s="2"/>
      <c r="D50" s="2"/>
      <c r="E50" s="2"/>
      <c r="F50" s="2"/>
      <c r="G50" s="2"/>
      <c r="H50" s="2"/>
    </row>
    <row r="51" spans="2:8" x14ac:dyDescent="0.3">
      <c r="B51" s="2"/>
      <c r="C51" s="2"/>
      <c r="D51" s="2"/>
      <c r="E51" s="2"/>
      <c r="F51" s="2"/>
      <c r="G51" s="2"/>
      <c r="H51" s="2"/>
    </row>
    <row r="52" spans="2:8" x14ac:dyDescent="0.3">
      <c r="B52" s="2"/>
      <c r="C52" s="2"/>
      <c r="D52" s="2"/>
      <c r="E52" s="2"/>
      <c r="F52" s="2"/>
      <c r="G52" s="2"/>
      <c r="H52" s="2"/>
    </row>
  </sheetData>
  <sheetProtection algorithmName="SHA-512" hashValue="pc6kH48gXbvvr8gTMfJ+Y0zetXDhzUa5xqpyvdbpYmol3RrDhJiaDLm7gl8GUj1/V/8/dEQDyY2AtnycVOD2Lg==" saltValue="Ag2rvzHOu2uycmrPwyJYNA==" spinCount="100000" sheet="1" objects="1" scenarios="1"/>
  <mergeCells count="3">
    <mergeCell ref="G9:I9"/>
    <mergeCell ref="H38:I38"/>
    <mergeCell ref="H39:I39"/>
  </mergeCells>
  <conditionalFormatting sqref="K1:M4 K29:K32 K25 K12:K19 K38 K42:M1048576 K36 K34 K6:K10 L8:M40 L6:L7 K5:L5">
    <cfRule type="containsErrors" dxfId="24" priority="15">
      <formula>ISERROR(K1)</formula>
    </cfRule>
  </conditionalFormatting>
  <conditionalFormatting sqref="D38:D40 C41:E44">
    <cfRule type="containsErrors" dxfId="23" priority="14">
      <formula>ISERROR(C38)</formula>
    </cfRule>
  </conditionalFormatting>
  <conditionalFormatting sqref="F13:F28">
    <cfRule type="containsErrors" dxfId="22" priority="13">
      <formula>ISERROR(F13)</formula>
    </cfRule>
  </conditionalFormatting>
  <conditionalFormatting sqref="M6">
    <cfRule type="containsErrors" dxfId="21" priority="12">
      <formula>ISERROR(M6)</formula>
    </cfRule>
  </conditionalFormatting>
  <conditionalFormatting sqref="M7">
    <cfRule type="containsErrors" dxfId="20" priority="11">
      <formula>ISERROR(M7)</formula>
    </cfRule>
  </conditionalFormatting>
  <conditionalFormatting sqref="F38:F40">
    <cfRule type="containsErrors" dxfId="19" priority="7">
      <formula>ISERROR(F38)</formula>
    </cfRule>
  </conditionalFormatting>
  <conditionalFormatting sqref="E38:E40">
    <cfRule type="containsErrors" dxfId="18" priority="6">
      <formula>ISERROR(E38)</formula>
    </cfRule>
  </conditionalFormatting>
  <conditionalFormatting sqref="K40">
    <cfRule type="containsErrors" dxfId="17" priority="5">
      <formula>ISERROR(K40)</formula>
    </cfRule>
  </conditionalFormatting>
  <conditionalFormatting sqref="C38:C40">
    <cfRule type="containsErrors" dxfId="16" priority="4">
      <formula>ISERROR(C38)</formula>
    </cfRule>
  </conditionalFormatting>
  <conditionalFormatting sqref="J38:J39">
    <cfRule type="containsErrors" dxfId="15" priority="3">
      <formula>ISERROR(J38)</formula>
    </cfRule>
  </conditionalFormatting>
  <conditionalFormatting sqref="C45">
    <cfRule type="containsErrors" dxfId="14" priority="1">
      <formula>ISERROR(C45)</formula>
    </cfRule>
  </conditionalFormatting>
  <pageMargins left="0.70866141732283472" right="0.70866141732283472" top="0.78740157480314965" bottom="0.78740157480314965" header="0.31496062992125984" footer="0.31496062992125984"/>
  <pageSetup paperSize="9" scale="48" orientation="landscape" r:id="rId1"/>
  <headerFooter>
    <oddHeader>&amp;L&amp;"Noto Sans,Fett"Gutachterausschuss Heidelberg&amp;C&amp;"Noto Sans,Fett"Hilfestellung zur Ermittlung der grundsteuerrelevanten Bodenwerte 
gemäß den "Erläuterungen zu den Bodenrichtwerten 2022"</oddHeader>
    <oddFooter>&amp;R&amp;D&amp; [Zeit]</oddFooter>
  </headerFooter>
  <ignoredErrors>
    <ignoredError sqref="F13:F27 K19 E38:E40 C38:C40 E44 C45 E41 C41 F38:F40 K40 J38:J39 K16:K18" evalError="1"/>
    <ignoredError sqref="A3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29"/>
  <sheetViews>
    <sheetView zoomScale="90" zoomScaleNormal="90" workbookViewId="0">
      <selection activeCell="I14" sqref="I14"/>
    </sheetView>
  </sheetViews>
  <sheetFormatPr baseColWidth="10" defaultRowHeight="15" x14ac:dyDescent="0.3"/>
  <cols>
    <col min="1" max="1" width="13" style="2" customWidth="1"/>
    <col min="2" max="2" width="32.140625" customWidth="1"/>
    <col min="3" max="3" width="9.5703125" style="6" customWidth="1"/>
    <col min="4" max="4" width="6.28515625" bestFit="1" customWidth="1"/>
    <col min="5" max="5" width="19.28515625" bestFit="1" customWidth="1"/>
    <col min="6" max="6" width="10.5703125" style="8" customWidth="1"/>
    <col min="7" max="7" width="8.5703125" style="8" customWidth="1"/>
    <col min="8" max="8" width="4.5703125" customWidth="1"/>
    <col min="9" max="9" width="72.42578125" customWidth="1"/>
    <col min="10" max="10" width="20" customWidth="1"/>
    <col min="11" max="11" width="20.42578125" customWidth="1"/>
  </cols>
  <sheetData>
    <row r="3" spans="1:9" x14ac:dyDescent="0.3">
      <c r="A3" s="4" t="s">
        <v>1</v>
      </c>
      <c r="B3" s="44" t="s">
        <v>0</v>
      </c>
      <c r="C3" s="22"/>
      <c r="D3" s="5"/>
      <c r="E3" s="5"/>
      <c r="I3" s="78" t="s">
        <v>32</v>
      </c>
    </row>
    <row r="5" spans="1:9" x14ac:dyDescent="0.3">
      <c r="A5" s="3" t="s">
        <v>22</v>
      </c>
      <c r="B5" s="43" t="s">
        <v>83</v>
      </c>
      <c r="F5" s="1"/>
      <c r="H5" s="28"/>
      <c r="I5" s="1" t="s">
        <v>65</v>
      </c>
    </row>
    <row r="6" spans="1:9" ht="15.75" thickBot="1" x14ac:dyDescent="0.35">
      <c r="B6" s="1"/>
      <c r="H6" s="41"/>
      <c r="I6" s="1" t="s">
        <v>66</v>
      </c>
    </row>
    <row r="7" spans="1:9" ht="15.75" thickBot="1" x14ac:dyDescent="0.35">
      <c r="B7" s="1" t="s">
        <v>10</v>
      </c>
      <c r="C7" s="28"/>
      <c r="D7" t="s">
        <v>34</v>
      </c>
      <c r="E7" s="1" t="s">
        <v>15</v>
      </c>
      <c r="F7" s="28"/>
      <c r="G7" s="48" t="s">
        <v>33</v>
      </c>
      <c r="H7" s="73"/>
      <c r="I7" s="1" t="s">
        <v>67</v>
      </c>
    </row>
    <row r="8" spans="1:9" x14ac:dyDescent="0.3">
      <c r="B8" s="1"/>
      <c r="C8" s="20"/>
    </row>
    <row r="10" spans="1:9" s="8" customFormat="1" x14ac:dyDescent="0.3">
      <c r="A10" s="30"/>
      <c r="B10" s="21" t="s">
        <v>14</v>
      </c>
      <c r="C10" s="22"/>
      <c r="D10" s="5"/>
      <c r="E10" s="5"/>
      <c r="H10"/>
    </row>
    <row r="11" spans="1:9" s="8" customFormat="1" x14ac:dyDescent="0.3">
      <c r="A11" s="30"/>
      <c r="B11" s="30"/>
      <c r="C11" s="30"/>
      <c r="D11" s="30"/>
      <c r="E11" s="30"/>
      <c r="F11" s="30"/>
      <c r="G11" s="30"/>
      <c r="H11" s="30"/>
    </row>
    <row r="12" spans="1:9" s="8" customFormat="1" x14ac:dyDescent="0.3">
      <c r="A12" s="30"/>
      <c r="B12" s="30"/>
      <c r="C12" s="30"/>
      <c r="D12" s="30"/>
      <c r="E12" s="30"/>
      <c r="F12" s="30"/>
      <c r="G12" s="30"/>
      <c r="H12" s="30"/>
    </row>
    <row r="13" spans="1:9" s="8" customFormat="1" x14ac:dyDescent="0.3">
      <c r="A13" s="30"/>
      <c r="B13" s="30"/>
      <c r="C13" s="30"/>
      <c r="D13" s="30"/>
      <c r="E13" s="30"/>
      <c r="F13" s="30"/>
      <c r="G13" s="30"/>
      <c r="H13" s="30"/>
    </row>
    <row r="14" spans="1:9" s="8" customFormat="1" x14ac:dyDescent="0.3">
      <c r="A14" s="30"/>
      <c r="B14" s="30"/>
      <c r="C14" s="30"/>
      <c r="D14" s="30"/>
      <c r="E14" s="30"/>
      <c r="F14" s="30"/>
      <c r="G14" s="30"/>
      <c r="H14" s="30"/>
    </row>
    <row r="15" spans="1:9" s="8" customFormat="1" x14ac:dyDescent="0.3">
      <c r="A15" s="30"/>
      <c r="B15" s="30"/>
      <c r="C15" s="30"/>
      <c r="D15" s="30"/>
      <c r="E15" s="30"/>
      <c r="F15" s="30"/>
      <c r="G15" s="30"/>
      <c r="H15" s="30"/>
    </row>
    <row r="16" spans="1:9" s="8" customFormat="1" x14ac:dyDescent="0.3">
      <c r="A16" s="30"/>
      <c r="B16" s="30"/>
      <c r="C16" s="30"/>
      <c r="D16" s="30"/>
      <c r="E16" s="30"/>
      <c r="F16" s="30"/>
      <c r="G16" s="30"/>
      <c r="H16" s="30"/>
      <c r="I16"/>
    </row>
    <row r="17" spans="1:9" s="8" customFormat="1" x14ac:dyDescent="0.3">
      <c r="A17" s="30"/>
      <c r="B17" s="30"/>
      <c r="C17" s="30"/>
      <c r="D17" s="30"/>
      <c r="E17" s="30"/>
      <c r="F17" s="30"/>
      <c r="G17" s="30"/>
      <c r="H17" s="30"/>
      <c r="I17" s="80" t="s">
        <v>75</v>
      </c>
    </row>
    <row r="18" spans="1:9" s="8" customFormat="1" x14ac:dyDescent="0.3">
      <c r="A18" s="30"/>
      <c r="B18" s="30"/>
      <c r="C18" s="30"/>
      <c r="D18" s="30"/>
      <c r="E18" s="30"/>
      <c r="F18" s="30"/>
      <c r="G18" s="30"/>
      <c r="H18" s="30"/>
      <c r="I18"/>
    </row>
    <row r="19" spans="1:9" s="8" customFormat="1" x14ac:dyDescent="0.3">
      <c r="A19" s="2"/>
      <c r="B19" s="1"/>
      <c r="C19" s="6"/>
      <c r="D19"/>
      <c r="E19" s="32" t="s">
        <v>56</v>
      </c>
      <c r="H19"/>
    </row>
    <row r="20" spans="1:9" s="8" customFormat="1" x14ac:dyDescent="0.3">
      <c r="A20" s="2"/>
      <c r="B20" s="1" t="s">
        <v>76</v>
      </c>
      <c r="C20" s="32" t="s">
        <v>53</v>
      </c>
      <c r="D20" s="31" t="s">
        <v>17</v>
      </c>
      <c r="E20" s="92" t="s">
        <v>100</v>
      </c>
    </row>
    <row r="21" spans="1:9" s="8" customFormat="1" x14ac:dyDescent="0.3">
      <c r="A21" s="2"/>
      <c r="B21" t="s">
        <v>74</v>
      </c>
      <c r="C21" s="28"/>
      <c r="D21" s="28"/>
      <c r="E21" s="11">
        <f>C21*D21*$F$7</f>
        <v>0</v>
      </c>
      <c r="F21" s="48"/>
      <c r="I21" s="64" t="s">
        <v>47</v>
      </c>
    </row>
    <row r="22" spans="1:9" s="8" customFormat="1" x14ac:dyDescent="0.3">
      <c r="A22" s="2"/>
      <c r="B22" t="s">
        <v>2</v>
      </c>
      <c r="C22" s="28"/>
      <c r="D22" s="28"/>
      <c r="E22" s="11">
        <f>C22*D22*$F$7</f>
        <v>0</v>
      </c>
      <c r="F22" s="48"/>
      <c r="I22" s="65" t="s">
        <v>69</v>
      </c>
    </row>
    <row r="23" spans="1:9" s="8" customFormat="1" x14ac:dyDescent="0.3">
      <c r="A23" s="2"/>
      <c r="B23" t="s">
        <v>73</v>
      </c>
      <c r="C23" s="28"/>
      <c r="D23" s="28"/>
      <c r="E23" s="11">
        <f>C23*D23*$F$7</f>
        <v>0</v>
      </c>
      <c r="F23" s="48"/>
      <c r="H23"/>
      <c r="I23" s="65" t="s">
        <v>71</v>
      </c>
    </row>
    <row r="24" spans="1:9" s="8" customFormat="1" x14ac:dyDescent="0.3">
      <c r="A24" s="2"/>
      <c r="B24"/>
      <c r="C24" s="6"/>
      <c r="D24" s="19"/>
      <c r="E24"/>
      <c r="F24" s="48"/>
      <c r="H24"/>
      <c r="I24" s="66" t="s">
        <v>70</v>
      </c>
    </row>
    <row r="25" spans="1:9" s="8" customFormat="1" x14ac:dyDescent="0.3">
      <c r="A25" s="2"/>
      <c r="B25" s="21" t="s">
        <v>77</v>
      </c>
      <c r="C25" s="22"/>
      <c r="D25" s="91" t="s">
        <v>97</v>
      </c>
      <c r="E25" s="11">
        <f>ROUND((SUM(E21:E23)),-3)</f>
        <v>0</v>
      </c>
      <c r="F25" s="48"/>
      <c r="H25"/>
    </row>
    <row r="26" spans="1:9" ht="15.75" thickBot="1" x14ac:dyDescent="0.35"/>
    <row r="27" spans="1:9" ht="15.75" thickBot="1" x14ac:dyDescent="0.35">
      <c r="B27" s="21" t="s">
        <v>68</v>
      </c>
      <c r="C27" s="22"/>
      <c r="D27" s="5"/>
      <c r="E27" s="73" t="e">
        <f>(ROUND((SUM(E21:E23)),-3))/C7</f>
        <v>#DIV/0!</v>
      </c>
      <c r="F27" s="48"/>
      <c r="I27" s="83" t="s">
        <v>79</v>
      </c>
    </row>
    <row r="29" spans="1:9" x14ac:dyDescent="0.3">
      <c r="I29" s="89" t="s">
        <v>90</v>
      </c>
    </row>
  </sheetData>
  <sheetProtection algorithmName="SHA-512" hashValue="K72S7TcCtFjTiRCdWde08OIkkD2GPX2L+KbgGSHTKux0oQBGdpeOV1rtV7O1BdmMbNrhV49MvmzJ9Sd4EgZGLw==" saltValue="ZMhhy/j0q2oF/NZsefrYtA==" spinCount="100000" sheet="1" objects="1" scenarios="1"/>
  <conditionalFormatting sqref="C24:E24 C26:E26 C25:D25 E21:E23">
    <cfRule type="containsErrors" dxfId="13" priority="7">
      <formula>ISERROR(C21)</formula>
    </cfRule>
  </conditionalFormatting>
  <conditionalFormatting sqref="H7">
    <cfRule type="containsErrors" dxfId="12" priority="5">
      <formula>ISERROR(H7)</formula>
    </cfRule>
  </conditionalFormatting>
  <conditionalFormatting sqref="H6">
    <cfRule type="containsErrors" dxfId="11" priority="6">
      <formula>ISERROR(H6)</formula>
    </cfRule>
  </conditionalFormatting>
  <conditionalFormatting sqref="C27:D27">
    <cfRule type="containsErrors" dxfId="10" priority="4">
      <formula>ISERROR(C27)</formula>
    </cfRule>
  </conditionalFormatting>
  <conditionalFormatting sqref="E27">
    <cfRule type="containsErrors" dxfId="9" priority="3">
      <formula>ISERROR(E27)</formula>
    </cfRule>
  </conditionalFormatting>
  <conditionalFormatting sqref="E25">
    <cfRule type="containsErrors" dxfId="8" priority="1">
      <formula>ISERROR(E25)</formula>
    </cfRule>
  </conditionalFormatting>
  <pageMargins left="0.70866141732283472" right="0.70866141732283472" top="0.78740157480314965" bottom="0.78740157480314965" header="0.31496062992125984" footer="0.31496062992125984"/>
  <pageSetup paperSize="9" scale="79" orientation="landscape" r:id="rId1"/>
  <headerFooter>
    <oddHeader>&amp;L&amp;"Noto Sans,Fett"&amp;12Gutachterausschuss Heidelberg&amp;C&amp;"Noto Sans,Fett"Hilfestellung zur Ermittlung des grundsteuerrelevanten Bodenwertes 
gemäß den "Erläuterungen zu den Bodenrichtwerten 2022"</oddHeader>
    <oddFooter>&amp;R&amp;D &amp;T</oddFooter>
  </headerFooter>
  <ignoredErrors>
    <ignoredError sqref="E27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O47"/>
  <sheetViews>
    <sheetView tabSelected="1" zoomScale="80" zoomScaleNormal="80" workbookViewId="0">
      <selection activeCell="J44" sqref="J44"/>
    </sheetView>
  </sheetViews>
  <sheetFormatPr baseColWidth="10" defaultRowHeight="15" x14ac:dyDescent="0.3"/>
  <cols>
    <col min="1" max="1" width="10.7109375" style="2" bestFit="1" customWidth="1"/>
    <col min="2" max="2" width="32.140625" customWidth="1"/>
    <col min="3" max="3" width="9.5703125" style="6" customWidth="1"/>
    <col min="4" max="4" width="6.28515625" bestFit="1" customWidth="1"/>
    <col min="5" max="5" width="20.7109375" bestFit="1" customWidth="1"/>
    <col min="6" max="6" width="5.85546875" style="8" customWidth="1"/>
    <col min="7" max="7" width="10.42578125" style="8" customWidth="1"/>
    <col min="9" max="9" width="15.85546875" customWidth="1"/>
    <col min="10" max="10" width="15.28515625" customWidth="1"/>
    <col min="11" max="11" width="13" customWidth="1"/>
    <col min="12" max="12" width="3.5703125" customWidth="1"/>
    <col min="13" max="13" width="6.7109375" customWidth="1"/>
    <col min="14" max="14" width="51.7109375" customWidth="1"/>
    <col min="15" max="15" width="21.28515625" customWidth="1"/>
  </cols>
  <sheetData>
    <row r="4" spans="1:15" x14ac:dyDescent="0.3">
      <c r="A4" s="4" t="s">
        <v>29</v>
      </c>
      <c r="B4" s="44" t="s">
        <v>30</v>
      </c>
      <c r="C4" s="22"/>
      <c r="N4" s="104" t="s">
        <v>32</v>
      </c>
      <c r="O4" s="105"/>
    </row>
    <row r="6" spans="1:15" x14ac:dyDescent="0.3">
      <c r="A6" s="81" t="s">
        <v>31</v>
      </c>
      <c r="B6" s="43" t="s">
        <v>5</v>
      </c>
      <c r="C6" s="22"/>
      <c r="D6" s="5"/>
      <c r="E6" s="5"/>
      <c r="F6" s="1"/>
      <c r="M6" s="28"/>
      <c r="N6" s="1" t="s">
        <v>65</v>
      </c>
    </row>
    <row r="7" spans="1:15" ht="15.75" thickBot="1" x14ac:dyDescent="0.35">
      <c r="B7" s="1"/>
      <c r="M7" s="41"/>
      <c r="N7" s="1" t="s">
        <v>66</v>
      </c>
    </row>
    <row r="8" spans="1:15" ht="15.75" thickBot="1" x14ac:dyDescent="0.35">
      <c r="B8" s="1" t="s">
        <v>10</v>
      </c>
      <c r="C8" s="28"/>
      <c r="D8" t="s">
        <v>34</v>
      </c>
      <c r="E8" s="102" t="s">
        <v>15</v>
      </c>
      <c r="F8" s="103"/>
      <c r="G8" s="28"/>
      <c r="H8" t="s">
        <v>33</v>
      </c>
      <c r="M8" s="73"/>
      <c r="N8" s="1" t="s">
        <v>67</v>
      </c>
    </row>
    <row r="9" spans="1:15" x14ac:dyDescent="0.3">
      <c r="B9" s="1"/>
      <c r="C9" s="20"/>
    </row>
    <row r="10" spans="1:15" x14ac:dyDescent="0.3">
      <c r="B10" s="21" t="s">
        <v>19</v>
      </c>
      <c r="C10" s="23"/>
      <c r="D10" s="5"/>
      <c r="E10" s="5"/>
      <c r="F10" s="24"/>
      <c r="G10" s="24"/>
      <c r="H10" s="5"/>
      <c r="I10" s="5"/>
      <c r="J10" s="5"/>
      <c r="K10" s="5"/>
      <c r="N10" s="36" t="s">
        <v>43</v>
      </c>
      <c r="O10" s="35"/>
    </row>
    <row r="11" spans="1:15" x14ac:dyDescent="0.3">
      <c r="C11" s="20"/>
      <c r="N11" s="39" t="s">
        <v>44</v>
      </c>
      <c r="O11" s="40"/>
    </row>
    <row r="12" spans="1:15" x14ac:dyDescent="0.3">
      <c r="B12" s="21" t="s">
        <v>7</v>
      </c>
      <c r="C12" s="53" t="s">
        <v>53</v>
      </c>
      <c r="E12" s="32" t="s">
        <v>55</v>
      </c>
      <c r="G12" s="97" t="s">
        <v>21</v>
      </c>
      <c r="H12" s="98"/>
      <c r="I12" s="99"/>
    </row>
    <row r="13" spans="1:15" x14ac:dyDescent="0.3">
      <c r="B13" s="10" t="s">
        <v>8</v>
      </c>
      <c r="C13" s="25"/>
      <c r="E13" s="7"/>
      <c r="N13" s="36" t="s">
        <v>45</v>
      </c>
      <c r="O13" s="35"/>
    </row>
    <row r="14" spans="1:15" x14ac:dyDescent="0.3">
      <c r="B14" s="26"/>
      <c r="C14" s="28"/>
      <c r="G14" s="9"/>
      <c r="N14" s="39" t="s">
        <v>46</v>
      </c>
      <c r="O14" s="40"/>
    </row>
    <row r="15" spans="1:15" x14ac:dyDescent="0.3">
      <c r="B15" s="26"/>
      <c r="C15" s="28"/>
      <c r="F15" s="9"/>
      <c r="G15" s="9"/>
    </row>
    <row r="16" spans="1:15" x14ac:dyDescent="0.3">
      <c r="B16" s="26"/>
      <c r="C16" s="28"/>
      <c r="E16" s="11">
        <f>(SUM(C14:C16)*3)</f>
        <v>0</v>
      </c>
      <c r="F16" s="9" t="e">
        <f>E16/$E$26</f>
        <v>#DIV/0!</v>
      </c>
      <c r="G16" s="9"/>
    </row>
    <row r="17" spans="1:15" x14ac:dyDescent="0.3">
      <c r="B17" s="10" t="s">
        <v>20</v>
      </c>
      <c r="C17" s="25"/>
      <c r="F17" s="9"/>
      <c r="G17" s="9"/>
      <c r="N17" s="36" t="s">
        <v>26</v>
      </c>
      <c r="O17" s="35"/>
    </row>
    <row r="18" spans="1:15" x14ac:dyDescent="0.3">
      <c r="B18" s="26"/>
      <c r="C18" s="28"/>
      <c r="G18" s="9"/>
      <c r="N18" s="37" t="s">
        <v>27</v>
      </c>
      <c r="O18" s="38"/>
    </row>
    <row r="19" spans="1:15" x14ac:dyDescent="0.3">
      <c r="B19" s="26"/>
      <c r="C19" s="28"/>
      <c r="N19" s="39" t="s">
        <v>28</v>
      </c>
      <c r="O19" s="40"/>
    </row>
    <row r="20" spans="1:15" x14ac:dyDescent="0.3">
      <c r="B20" s="26"/>
      <c r="C20" s="28"/>
    </row>
    <row r="21" spans="1:15" x14ac:dyDescent="0.3">
      <c r="B21" s="26"/>
      <c r="C21" s="28"/>
      <c r="H21" s="21" t="s">
        <v>93</v>
      </c>
      <c r="I21" s="5"/>
      <c r="J21" s="5"/>
      <c r="K21" s="5"/>
      <c r="N21" s="36" t="s">
        <v>35</v>
      </c>
      <c r="O21" s="35"/>
    </row>
    <row r="22" spans="1:15" ht="15" customHeight="1" x14ac:dyDescent="0.3">
      <c r="B22" s="26"/>
      <c r="C22" s="28"/>
      <c r="N22" s="37" t="s">
        <v>36</v>
      </c>
      <c r="O22" s="38"/>
    </row>
    <row r="23" spans="1:15" x14ac:dyDescent="0.3">
      <c r="B23" s="26"/>
      <c r="C23" s="28"/>
      <c r="H23" s="33" t="s">
        <v>94</v>
      </c>
      <c r="I23" s="34"/>
      <c r="J23" s="34"/>
      <c r="K23" s="54" t="s">
        <v>53</v>
      </c>
      <c r="N23" s="37" t="s">
        <v>37</v>
      </c>
      <c r="O23" s="38"/>
    </row>
    <row r="24" spans="1:15" x14ac:dyDescent="0.3">
      <c r="B24" s="26"/>
      <c r="C24" s="28"/>
      <c r="E24" s="11">
        <f>(SUM(C18:C26)*3)</f>
        <v>0</v>
      </c>
      <c r="F24" s="9" t="e">
        <f>E24/$E$26</f>
        <v>#DIV/0!</v>
      </c>
      <c r="H24" s="15"/>
      <c r="I24" s="16"/>
      <c r="J24" s="16"/>
      <c r="K24" s="17"/>
      <c r="N24" s="39" t="s">
        <v>38</v>
      </c>
      <c r="O24" s="40"/>
    </row>
    <row r="25" spans="1:15" x14ac:dyDescent="0.3">
      <c r="H25" s="12" t="s">
        <v>3</v>
      </c>
      <c r="I25" s="14"/>
      <c r="J25" s="13"/>
      <c r="K25" s="94">
        <f>IF($E$26&lt;=$C$8,0,$C$8*F16)</f>
        <v>0</v>
      </c>
    </row>
    <row r="26" spans="1:15" x14ac:dyDescent="0.3">
      <c r="B26" t="s">
        <v>11</v>
      </c>
      <c r="E26" s="11">
        <f>SUM(E15:E24)</f>
        <v>0</v>
      </c>
      <c r="F26" s="9">
        <v>1</v>
      </c>
      <c r="H26" s="10" t="s">
        <v>13</v>
      </c>
      <c r="I26" s="12"/>
      <c r="J26" s="13"/>
      <c r="K26" s="94">
        <f>IF($E$26&lt;=$C$8,0,$C$8*F24)</f>
        <v>0</v>
      </c>
      <c r="N26" s="36" t="s">
        <v>39</v>
      </c>
      <c r="O26" s="35"/>
    </row>
    <row r="27" spans="1:15" x14ac:dyDescent="0.3">
      <c r="N27" s="37" t="s">
        <v>40</v>
      </c>
      <c r="O27" s="38"/>
    </row>
    <row r="28" spans="1:15" x14ac:dyDescent="0.3">
      <c r="B28" t="s">
        <v>12</v>
      </c>
      <c r="E28" s="11">
        <f>IF(E26&gt;C8,0,C8-E26)</f>
        <v>0</v>
      </c>
      <c r="N28" s="37" t="s">
        <v>41</v>
      </c>
      <c r="O28" s="38"/>
    </row>
    <row r="29" spans="1:15" x14ac:dyDescent="0.3">
      <c r="F29"/>
      <c r="G29"/>
      <c r="N29" s="39" t="s">
        <v>42</v>
      </c>
      <c r="O29" s="40"/>
    </row>
    <row r="30" spans="1:15" x14ac:dyDescent="0.3">
      <c r="F30"/>
      <c r="G30"/>
    </row>
    <row r="31" spans="1:15" x14ac:dyDescent="0.3">
      <c r="A31" s="30" t="s">
        <v>88</v>
      </c>
      <c r="B31" s="21" t="s">
        <v>14</v>
      </c>
      <c r="C31" s="22"/>
      <c r="D31" s="5"/>
      <c r="E31" s="5"/>
    </row>
    <row r="32" spans="1:15" s="8" customFormat="1" x14ac:dyDescent="0.3">
      <c r="H32"/>
      <c r="I32"/>
      <c r="J32"/>
      <c r="K32"/>
      <c r="L32"/>
    </row>
    <row r="33" spans="1:15" s="8" customFormat="1" x14ac:dyDescent="0.3">
      <c r="A33" s="2"/>
      <c r="B33" s="1"/>
      <c r="C33" s="6"/>
      <c r="D33"/>
      <c r="E33" s="32" t="s">
        <v>56</v>
      </c>
      <c r="H33"/>
      <c r="I33"/>
      <c r="J33"/>
      <c r="K33"/>
      <c r="L33"/>
    </row>
    <row r="34" spans="1:15" s="8" customFormat="1" ht="15.75" thickBot="1" x14ac:dyDescent="0.35">
      <c r="A34" s="2"/>
      <c r="B34" s="21" t="s">
        <v>9</v>
      </c>
      <c r="C34" s="32" t="s">
        <v>53</v>
      </c>
      <c r="D34" s="31" t="s">
        <v>48</v>
      </c>
      <c r="E34" s="92" t="s">
        <v>98</v>
      </c>
      <c r="H34"/>
      <c r="I34"/>
      <c r="J34"/>
      <c r="K34"/>
      <c r="L34"/>
    </row>
    <row r="35" spans="1:15" s="8" customFormat="1" ht="15.75" thickBot="1" x14ac:dyDescent="0.35">
      <c r="A35" s="2"/>
      <c r="B35" s="93" t="s">
        <v>3</v>
      </c>
      <c r="C35" s="94">
        <f>IF(K25=0,E16,K25)</f>
        <v>0</v>
      </c>
      <c r="D35" s="79">
        <v>25</v>
      </c>
      <c r="E35" s="88">
        <f>C35*D35*$G$8</f>
        <v>0</v>
      </c>
      <c r="H35"/>
      <c r="I35"/>
      <c r="J35"/>
      <c r="K35"/>
      <c r="L35"/>
    </row>
    <row r="36" spans="1:15" s="8" customFormat="1" x14ac:dyDescent="0.3">
      <c r="A36" s="2"/>
      <c r="B36" t="s">
        <v>16</v>
      </c>
      <c r="C36" s="95">
        <f>IF(K26=0,E24,K26)</f>
        <v>0</v>
      </c>
      <c r="D36" s="42">
        <v>10</v>
      </c>
      <c r="E36" s="41">
        <f>C36*D36*$G$8</f>
        <v>0</v>
      </c>
      <c r="H36"/>
      <c r="I36"/>
      <c r="J36"/>
      <c r="K36"/>
      <c r="L36"/>
      <c r="N36" s="64" t="s">
        <v>84</v>
      </c>
      <c r="O36" s="57"/>
    </row>
    <row r="37" spans="1:15" s="8" customFormat="1" x14ac:dyDescent="0.3">
      <c r="A37" s="2"/>
      <c r="B37" t="s">
        <v>12</v>
      </c>
      <c r="C37" s="94">
        <f>E28</f>
        <v>0</v>
      </c>
      <c r="D37"/>
      <c r="E37" s="11">
        <f>C37*$G$8</f>
        <v>0</v>
      </c>
      <c r="H37"/>
      <c r="I37"/>
      <c r="J37"/>
      <c r="K37"/>
      <c r="L37"/>
      <c r="N37" s="65" t="s">
        <v>85</v>
      </c>
      <c r="O37" s="59"/>
    </row>
    <row r="38" spans="1:15" s="8" customFormat="1" x14ac:dyDescent="0.3">
      <c r="A38" s="2"/>
      <c r="B38"/>
      <c r="C38" s="6"/>
      <c r="D38" s="19"/>
      <c r="E38"/>
      <c r="H38"/>
      <c r="I38"/>
      <c r="J38"/>
      <c r="K38"/>
      <c r="L38"/>
      <c r="N38" s="65" t="s">
        <v>86</v>
      </c>
      <c r="O38" s="59"/>
    </row>
    <row r="39" spans="1:15" s="8" customFormat="1" x14ac:dyDescent="0.3">
      <c r="A39" s="2"/>
      <c r="B39" s="21" t="s">
        <v>18</v>
      </c>
      <c r="C39" s="22"/>
      <c r="D39" s="91" t="s">
        <v>97</v>
      </c>
      <c r="E39" s="11">
        <f>ROUND((SUM(E35:E37)),-3)</f>
        <v>0</v>
      </c>
      <c r="H39"/>
      <c r="I39"/>
      <c r="J39"/>
      <c r="K39"/>
      <c r="L39"/>
      <c r="N39" s="66" t="s">
        <v>87</v>
      </c>
      <c r="O39" s="61"/>
    </row>
    <row r="40" spans="1:15" ht="15.75" thickBot="1" x14ac:dyDescent="0.35"/>
    <row r="41" spans="1:15" ht="15.75" thickBot="1" x14ac:dyDescent="0.35">
      <c r="B41" s="21" t="s">
        <v>99</v>
      </c>
      <c r="C41" s="22"/>
      <c r="D41" s="5"/>
      <c r="E41" s="73" t="e">
        <f>ROUND((E35/C35),0)</f>
        <v>#DIV/0!</v>
      </c>
      <c r="F41" s="48"/>
      <c r="N41" s="86" t="s">
        <v>79</v>
      </c>
      <c r="O41" s="87"/>
    </row>
    <row r="43" spans="1:15" x14ac:dyDescent="0.3">
      <c r="N43" s="89" t="s">
        <v>90</v>
      </c>
      <c r="O43" s="89"/>
    </row>
    <row r="47" spans="1:15" x14ac:dyDescent="0.3">
      <c r="F47"/>
      <c r="G47"/>
    </row>
  </sheetData>
  <sheetProtection algorithmName="SHA-512" hashValue="jD7LL5N6WwQvzhcO5GNy1K877s7h3JhaL0+wWEx9WUf2pP9aASMNx7YTo4mpNxeb1JVWeSkMbJCdt5n5EO6kBQ==" saltValue="QWz6FLRvf4zBZG9d37U0cg==" spinCount="100000" sheet="1" objects="1" scenarios="1"/>
  <mergeCells count="3">
    <mergeCell ref="E8:F8"/>
    <mergeCell ref="N4:O4"/>
    <mergeCell ref="G12:I12"/>
  </mergeCells>
  <conditionalFormatting sqref="C36:E40 E35 K28:K31 K10:K16 L10:L31 K22:K26 K4:L6 K9:L9 K46:L1048576 K32:L44">
    <cfRule type="containsErrors" dxfId="7" priority="9">
      <formula>ISERROR(C4)</formula>
    </cfRule>
  </conditionalFormatting>
  <conditionalFormatting sqref="F16:F25">
    <cfRule type="containsErrors" dxfId="6" priority="7">
      <formula>ISERROR(F16)</formula>
    </cfRule>
  </conditionalFormatting>
  <conditionalFormatting sqref="M7">
    <cfRule type="containsErrors" dxfId="5" priority="6">
      <formula>ISERROR(M7)</formula>
    </cfRule>
  </conditionalFormatting>
  <conditionalFormatting sqref="M8">
    <cfRule type="containsErrors" dxfId="4" priority="5">
      <formula>ISERROR(M8)</formula>
    </cfRule>
  </conditionalFormatting>
  <conditionalFormatting sqref="C35:D35">
    <cfRule type="containsErrors" dxfId="3" priority="4">
      <formula>ISERROR(C35)</formula>
    </cfRule>
  </conditionalFormatting>
  <conditionalFormatting sqref="C41:D41">
    <cfRule type="containsErrors" dxfId="2" priority="3">
      <formula>ISERROR(C41)</formula>
    </cfRule>
  </conditionalFormatting>
  <conditionalFormatting sqref="E41">
    <cfRule type="containsErrors" dxfId="1" priority="2">
      <formula>ISERROR(E41)</formula>
    </cfRule>
  </conditionalFormatting>
  <conditionalFormatting sqref="K21">
    <cfRule type="containsErrors" dxfId="0" priority="1">
      <formula>ISERROR(K21)</formula>
    </cfRule>
  </conditionalFormatting>
  <pageMargins left="0.70866141732283472" right="0.70866141732283472" top="0.78740157480314965" bottom="0.78740157480314965" header="0.31496062992125984" footer="0.31496062992125984"/>
  <pageSetup paperSize="9" scale="62" orientation="landscape" r:id="rId1"/>
  <headerFooter>
    <oddHeader>&amp;L&amp;"Noto Sans,Fett"Gutachterausschuss Heidelberg&amp;C&amp;"Noto Sans,Fett"Hilfestellung zur Ermittlung des grundsteuerrelevanten Bodenwertes für die Wohnnutzung
gemäß den "Erläuterungen zu den Bodenrichtwerten 2022"</oddHeader>
    <oddFooter>&amp;R&amp;D &amp;T</oddFooter>
  </headerFooter>
  <ignoredErrors>
    <ignoredError sqref="E35:E36 E39 E41 C35:C36 F16 F24" evalError="1"/>
    <ignoredError sqref="A6" twoDigitTextYear="1"/>
  </ignoredErrors>
  <drawing r:id="rId2"/>
  <legacyDrawing r:id="rId3"/>
  <oleObjects>
    <mc:AlternateContent xmlns:mc="http://schemas.openxmlformats.org/markup-compatibility/2006">
      <mc:Choice Requires="x14">
        <oleObject progId="Word.Document.12" shapeId="4097" r:id="rId4">
          <objectPr defaultSize="0" r:id="rId5">
            <anchor moveWithCells="1">
              <from>
                <xdr:col>6</xdr:col>
                <xdr:colOff>76200</xdr:colOff>
                <xdr:row>34</xdr:row>
                <xdr:rowOff>0</xdr:rowOff>
              </from>
              <to>
                <xdr:col>10</xdr:col>
                <xdr:colOff>342900</xdr:colOff>
                <xdr:row>37</xdr:row>
                <xdr:rowOff>0</xdr:rowOff>
              </to>
            </anchor>
          </objectPr>
        </oleObject>
      </mc:Choice>
      <mc:Fallback>
        <oleObject progId="Word.Document.12" shapeId="409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6-2-3-Solitäres Wohnen</vt:lpstr>
      <vt:lpstr>6-2-4-mehrere Nutzungen</vt:lpstr>
      <vt:lpstr>6-2-5-eine Nutzung</vt:lpstr>
      <vt:lpstr>6-3-Gehöfte</vt:lpstr>
    </vt:vector>
  </TitlesOfParts>
  <Company>Stadt Heidelberg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Kinzinger, Klaus</dc:creator>
  <cp:lastModifiedBy>Kinzinger, Klaus</cp:lastModifiedBy>
  <cp:lastPrinted>2022-12-02T11:57:46Z</cp:lastPrinted>
  <dcterms:created xsi:type="dcterms:W3CDTF">2022-06-27T09:42:52Z</dcterms:created>
  <dcterms:modified xsi:type="dcterms:W3CDTF">2022-12-02T12:03:51Z</dcterms:modified>
</cp:coreProperties>
</file>